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profiles\M_home\hoehn\Documents\1Arbeitsordner\Dissertationen im Arbeitsordner\"/>
    </mc:Choice>
  </mc:AlternateContent>
  <xr:revisionPtr revIDLastSave="0" documentId="8_{720FB37E-E966-468C-985B-BAAD85F5B9CD}" xr6:coauthVersionLast="36" xr6:coauthVersionMax="36" xr10:uidLastSave="{00000000-0000-0000-0000-000000000000}"/>
  <bookViews>
    <workbookView xWindow="0" yWindow="0" windowWidth="28800" windowHeight="11670" activeTab="6" xr2:uid="{C5FD3B48-A464-42ED-84CA-6366EEEF28A9}"/>
  </bookViews>
  <sheets>
    <sheet name="Erhebung Figuren, BWT, FT" sheetId="7" r:id="rId1"/>
    <sheet name="bereinigt um Kernpersonal" sheetId="8" r:id="rId2"/>
    <sheet name="bereinigt nach Jahren" sheetId="1" r:id="rId3"/>
    <sheet name="bereinigt nach Phasen" sheetId="2" r:id="rId4"/>
    <sheet name="bereinigt nach Autor_innen" sheetId="3" r:id="rId5"/>
    <sheet name="Autorinnen nach Erscheinungsort" sheetId="5" r:id="rId6"/>
    <sheet name="Autoren nach Erscheinungsort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7" l="1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H2" i="8"/>
  <c r="I2" i="8"/>
  <c r="H3" i="8"/>
  <c r="I3" i="8"/>
  <c r="H4" i="8"/>
  <c r="I4" i="8"/>
  <c r="H5" i="8"/>
  <c r="I5" i="8"/>
  <c r="H6" i="8"/>
  <c r="I6" i="8"/>
  <c r="H7" i="8"/>
  <c r="I7" i="8"/>
  <c r="H8" i="8"/>
  <c r="I8" i="8"/>
  <c r="H9" i="8"/>
  <c r="I9" i="8"/>
  <c r="H10" i="8"/>
  <c r="I10" i="8"/>
  <c r="H11" i="8"/>
  <c r="I11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H24" i="8"/>
  <c r="I24" i="8"/>
  <c r="H25" i="8"/>
  <c r="I25" i="8"/>
  <c r="H26" i="8"/>
  <c r="I26" i="8"/>
  <c r="H27" i="8"/>
  <c r="I27" i="8"/>
  <c r="H28" i="8"/>
  <c r="I28" i="8"/>
  <c r="H29" i="8"/>
  <c r="I29" i="8"/>
  <c r="H31" i="8"/>
  <c r="I31" i="8"/>
  <c r="H32" i="8"/>
  <c r="I32" i="8"/>
  <c r="H33" i="8"/>
  <c r="I33" i="8"/>
  <c r="H34" i="8"/>
  <c r="I34" i="8"/>
  <c r="H35" i="8"/>
  <c r="I35" i="8"/>
  <c r="H36" i="8"/>
  <c r="I36" i="8"/>
  <c r="H37" i="8"/>
  <c r="I37" i="8"/>
  <c r="H38" i="8"/>
  <c r="I38" i="8"/>
  <c r="H39" i="8"/>
  <c r="I39" i="8"/>
  <c r="H40" i="8"/>
  <c r="I40" i="8"/>
  <c r="H41" i="8"/>
  <c r="I41" i="8"/>
  <c r="H42" i="8"/>
  <c r="I42" i="8"/>
  <c r="H43" i="8"/>
  <c r="I43" i="8"/>
  <c r="H44" i="8"/>
  <c r="I44" i="8"/>
  <c r="H45" i="8"/>
  <c r="I45" i="8"/>
  <c r="H46" i="8"/>
  <c r="I46" i="8"/>
  <c r="H47" i="8"/>
  <c r="I47" i="8"/>
  <c r="H48" i="8"/>
  <c r="I48" i="8"/>
  <c r="H49" i="8"/>
  <c r="I49" i="8"/>
  <c r="H50" i="8"/>
  <c r="I50" i="8"/>
  <c r="H51" i="8"/>
  <c r="I51" i="8"/>
  <c r="H52" i="8"/>
  <c r="I52" i="8"/>
  <c r="H53" i="8"/>
  <c r="I53" i="8"/>
  <c r="H54" i="8"/>
  <c r="I54" i="8"/>
  <c r="H55" i="8"/>
  <c r="I55" i="8"/>
  <c r="H56" i="8"/>
  <c r="I56" i="8"/>
  <c r="H57" i="8"/>
  <c r="I57" i="8"/>
  <c r="H58" i="8"/>
  <c r="I58" i="8"/>
  <c r="H59" i="8"/>
  <c r="I59" i="8"/>
  <c r="H60" i="8"/>
  <c r="I60" i="8"/>
  <c r="H61" i="8"/>
  <c r="I61" i="8"/>
  <c r="H62" i="8"/>
  <c r="I62" i="8"/>
  <c r="H63" i="8"/>
  <c r="I63" i="8"/>
  <c r="H64" i="8"/>
  <c r="I64" i="8"/>
  <c r="H65" i="8"/>
  <c r="I65" i="8"/>
  <c r="H66" i="8"/>
  <c r="I66" i="8"/>
  <c r="H67" i="8"/>
  <c r="I67" i="8"/>
  <c r="H68" i="8"/>
  <c r="I68" i="8"/>
  <c r="H69" i="8"/>
  <c r="I69" i="8"/>
  <c r="H70" i="8"/>
  <c r="I70" i="8"/>
  <c r="H71" i="8"/>
  <c r="I71" i="8"/>
  <c r="H72" i="8"/>
  <c r="I72" i="8"/>
  <c r="H73" i="8"/>
  <c r="I73" i="8"/>
  <c r="H74" i="8"/>
  <c r="I74" i="8"/>
  <c r="H75" i="8"/>
  <c r="I75" i="8"/>
  <c r="H76" i="8"/>
  <c r="I76" i="8"/>
  <c r="H77" i="8"/>
  <c r="I77" i="8"/>
  <c r="H78" i="8"/>
  <c r="I78" i="8"/>
  <c r="H79" i="8"/>
  <c r="I79" i="8"/>
  <c r="H80" i="8"/>
  <c r="I80" i="8"/>
  <c r="H81" i="8"/>
  <c r="I81" i="8"/>
  <c r="H82" i="8"/>
  <c r="I82" i="8"/>
  <c r="H83" i="8"/>
  <c r="I83" i="8"/>
  <c r="H84" i="8"/>
  <c r="I84" i="8"/>
  <c r="H85" i="8"/>
  <c r="I85" i="8"/>
  <c r="H86" i="8"/>
  <c r="I86" i="8"/>
  <c r="H87" i="8"/>
  <c r="I87" i="8"/>
  <c r="H88" i="8"/>
  <c r="I88" i="8"/>
  <c r="H89" i="8"/>
  <c r="I89" i="8"/>
  <c r="H90" i="8"/>
  <c r="I90" i="8"/>
  <c r="H91" i="8"/>
  <c r="I91" i="8"/>
  <c r="H92" i="8"/>
  <c r="I92" i="8"/>
  <c r="H93" i="8"/>
  <c r="I93" i="8"/>
  <c r="H94" i="8"/>
  <c r="I94" i="8"/>
  <c r="H95" i="8"/>
  <c r="I95" i="8"/>
  <c r="H96" i="8"/>
  <c r="I96" i="8"/>
  <c r="H97" i="8"/>
  <c r="I97" i="8"/>
  <c r="H98" i="8"/>
  <c r="I98" i="8"/>
  <c r="H99" i="8"/>
  <c r="I99" i="8"/>
  <c r="H100" i="8"/>
  <c r="I100" i="8"/>
  <c r="H101" i="8"/>
  <c r="I101" i="8"/>
  <c r="H102" i="8"/>
  <c r="I102" i="8"/>
  <c r="H103" i="8"/>
  <c r="I103" i="8"/>
  <c r="H104" i="8"/>
  <c r="I104" i="8"/>
  <c r="H105" i="8"/>
  <c r="I105" i="8"/>
  <c r="H106" i="8"/>
  <c r="I106" i="8"/>
  <c r="H107" i="8"/>
  <c r="I107" i="8"/>
  <c r="H108" i="8"/>
  <c r="I108" i="8"/>
  <c r="H109" i="8"/>
  <c r="I109" i="8"/>
  <c r="H110" i="8"/>
  <c r="I110" i="8"/>
  <c r="H111" i="8"/>
  <c r="I111" i="8"/>
  <c r="H112" i="8"/>
  <c r="I112" i="8"/>
  <c r="H113" i="8"/>
  <c r="I113" i="8"/>
  <c r="H114" i="8"/>
  <c r="I114" i="8"/>
  <c r="H115" i="8"/>
  <c r="I115" i="8"/>
  <c r="H116" i="8"/>
  <c r="I116" i="8"/>
  <c r="H117" i="8"/>
  <c r="I117" i="8"/>
  <c r="H118" i="8"/>
  <c r="I118" i="8"/>
  <c r="H119" i="8"/>
  <c r="I119" i="8"/>
  <c r="H120" i="8"/>
  <c r="I120" i="8"/>
  <c r="H121" i="8"/>
  <c r="I121" i="8"/>
  <c r="H122" i="8"/>
  <c r="I122" i="8"/>
  <c r="H123" i="8"/>
  <c r="I123" i="8"/>
  <c r="H124" i="8"/>
  <c r="I124" i="8"/>
  <c r="H125" i="8"/>
  <c r="I125" i="8"/>
  <c r="H126" i="8"/>
  <c r="I126" i="8"/>
  <c r="H127" i="8"/>
  <c r="I127" i="8"/>
  <c r="H128" i="8"/>
  <c r="I128" i="8"/>
  <c r="H129" i="8"/>
  <c r="I129" i="8"/>
  <c r="H130" i="8"/>
  <c r="I130" i="8"/>
  <c r="H131" i="8"/>
  <c r="I131" i="8"/>
  <c r="H132" i="8"/>
  <c r="I132" i="8"/>
  <c r="H133" i="8"/>
  <c r="I133" i="8"/>
  <c r="H134" i="8"/>
  <c r="I134" i="8"/>
  <c r="H135" i="8"/>
  <c r="I135" i="8"/>
  <c r="H136" i="8"/>
  <c r="I136" i="8"/>
  <c r="H137" i="8"/>
  <c r="I137" i="8"/>
  <c r="H138" i="8"/>
  <c r="I138" i="8"/>
  <c r="H139" i="8"/>
  <c r="I139" i="8"/>
  <c r="H140" i="8"/>
  <c r="I140" i="8"/>
  <c r="H141" i="8"/>
  <c r="I141" i="8"/>
  <c r="H142" i="8"/>
  <c r="I142" i="8"/>
  <c r="H143" i="8"/>
  <c r="I143" i="8"/>
  <c r="H144" i="8"/>
  <c r="I144" i="8"/>
  <c r="H145" i="8"/>
  <c r="I145" i="8"/>
  <c r="H146" i="8"/>
  <c r="I146" i="8"/>
  <c r="H147" i="8"/>
  <c r="I147" i="8"/>
  <c r="H148" i="8"/>
  <c r="I148" i="8"/>
  <c r="H149" i="8"/>
  <c r="I149" i="8"/>
  <c r="H150" i="8"/>
  <c r="I150" i="8"/>
  <c r="H151" i="8"/>
  <c r="I151" i="8"/>
  <c r="H152" i="8"/>
  <c r="I152" i="8"/>
  <c r="H153" i="8"/>
  <c r="I153" i="8"/>
  <c r="H154" i="8"/>
  <c r="I154" i="8"/>
  <c r="H155" i="8"/>
  <c r="I155" i="8"/>
  <c r="H156" i="8"/>
  <c r="I156" i="8"/>
  <c r="H157" i="8"/>
  <c r="I157" i="8"/>
  <c r="H158" i="8"/>
  <c r="I158" i="8"/>
  <c r="H159" i="8"/>
  <c r="I159" i="8"/>
  <c r="H160" i="8"/>
  <c r="I160" i="8"/>
  <c r="H161" i="8"/>
  <c r="I161" i="8"/>
  <c r="H162" i="8"/>
  <c r="I162" i="8"/>
  <c r="H163" i="8"/>
  <c r="I163" i="8"/>
  <c r="H164" i="8"/>
  <c r="I164" i="8"/>
  <c r="H165" i="8"/>
  <c r="I165" i="8"/>
  <c r="H166" i="8"/>
  <c r="I166" i="8"/>
  <c r="H167" i="8"/>
  <c r="I167" i="8"/>
  <c r="H168" i="8"/>
  <c r="I168" i="8"/>
  <c r="H169" i="8"/>
  <c r="I169" i="8"/>
  <c r="H170" i="8"/>
  <c r="I170" i="8"/>
  <c r="H171" i="8"/>
  <c r="I171" i="8"/>
  <c r="H172" i="8"/>
  <c r="I172" i="8"/>
  <c r="H173" i="8"/>
  <c r="I173" i="8"/>
  <c r="H174" i="8"/>
  <c r="I174" i="8"/>
  <c r="H175" i="8"/>
  <c r="I175" i="8"/>
  <c r="H176" i="8"/>
  <c r="I176" i="8"/>
  <c r="H177" i="8"/>
  <c r="I177" i="8"/>
  <c r="H178" i="8"/>
  <c r="I178" i="8"/>
  <c r="H179" i="8"/>
  <c r="I179" i="8"/>
  <c r="H180" i="8"/>
  <c r="I180" i="8"/>
  <c r="H181" i="8"/>
  <c r="I181" i="8"/>
  <c r="H182" i="8"/>
  <c r="I182" i="8"/>
  <c r="H183" i="8"/>
  <c r="I183" i="8"/>
  <c r="H184" i="8"/>
  <c r="I184" i="8"/>
  <c r="H185" i="8"/>
  <c r="I185" i="8"/>
  <c r="H186" i="8"/>
  <c r="I186" i="8"/>
  <c r="H187" i="8"/>
  <c r="I187" i="8"/>
  <c r="H188" i="8"/>
  <c r="I188" i="8"/>
  <c r="H189" i="8"/>
  <c r="I189" i="8"/>
  <c r="H190" i="8"/>
  <c r="I190" i="8"/>
  <c r="H191" i="8"/>
  <c r="I191" i="8"/>
  <c r="H192" i="8"/>
  <c r="I192" i="8"/>
  <c r="H193" i="8"/>
  <c r="I193" i="8"/>
  <c r="H194" i="8"/>
  <c r="I194" i="8"/>
  <c r="H195" i="8"/>
  <c r="I195" i="8"/>
  <c r="H196" i="8"/>
  <c r="I196" i="8"/>
  <c r="H197" i="8"/>
  <c r="I197" i="8"/>
  <c r="H198" i="8"/>
  <c r="I198" i="8"/>
  <c r="H199" i="8"/>
  <c r="I199" i="8"/>
  <c r="H200" i="8"/>
  <c r="I200" i="8"/>
  <c r="H201" i="8"/>
  <c r="I201" i="8"/>
  <c r="H202" i="8"/>
  <c r="I202" i="8"/>
  <c r="H203" i="8"/>
  <c r="I203" i="8"/>
  <c r="H204" i="8"/>
  <c r="I204" i="8"/>
  <c r="H205" i="8"/>
  <c r="I205" i="8"/>
  <c r="H206" i="8"/>
  <c r="I206" i="8"/>
  <c r="H207" i="8"/>
  <c r="I207" i="8"/>
  <c r="H208" i="8"/>
  <c r="I208" i="8"/>
  <c r="H209" i="8"/>
  <c r="I209" i="8"/>
  <c r="H210" i="8"/>
  <c r="I210" i="8"/>
  <c r="H211" i="8"/>
  <c r="I211" i="8"/>
  <c r="H212" i="8"/>
  <c r="I212" i="8"/>
  <c r="H213" i="8"/>
  <c r="I213" i="8"/>
  <c r="H214" i="8"/>
  <c r="I214" i="8"/>
  <c r="H215" i="8"/>
  <c r="I215" i="8"/>
  <c r="H216" i="8"/>
  <c r="I216" i="8"/>
  <c r="H217" i="8"/>
  <c r="I217" i="8"/>
  <c r="H218" i="8"/>
  <c r="I218" i="8"/>
  <c r="H219" i="8"/>
  <c r="I219" i="8"/>
  <c r="H220" i="8"/>
  <c r="I220" i="8"/>
  <c r="H221" i="8"/>
  <c r="I221" i="8"/>
  <c r="H222" i="8"/>
  <c r="I222" i="8"/>
  <c r="H223" i="8"/>
  <c r="I223" i="8"/>
  <c r="H224" i="8"/>
  <c r="I224" i="8"/>
  <c r="H225" i="8"/>
  <c r="I225" i="8"/>
  <c r="H2" i="7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P47" i="1"/>
  <c r="I47" i="1"/>
  <c r="H47" i="1"/>
  <c r="O3" i="6"/>
  <c r="O4" i="6"/>
  <c r="O5" i="6"/>
  <c r="O6" i="6"/>
  <c r="O7" i="6"/>
  <c r="O8" i="6"/>
  <c r="O9" i="6"/>
  <c r="O2" i="6"/>
  <c r="F48" i="1"/>
  <c r="N47" i="1" l="1"/>
  <c r="D21" i="2"/>
  <c r="C21" i="2"/>
  <c r="M5" i="6"/>
  <c r="L5" i="6"/>
  <c r="B1" i="6"/>
  <c r="C1" i="6"/>
  <c r="D1" i="6"/>
  <c r="E1" i="6"/>
  <c r="F1" i="6"/>
  <c r="G1" i="6"/>
  <c r="M2" i="6"/>
  <c r="L2" i="6"/>
  <c r="G164" i="3"/>
  <c r="F164" i="3"/>
  <c r="E164" i="3"/>
  <c r="D164" i="3"/>
  <c r="C164" i="3"/>
  <c r="B164" i="3"/>
  <c r="D20" i="2"/>
  <c r="C20" i="2"/>
  <c r="I8" i="2"/>
  <c r="H8" i="2"/>
  <c r="I46" i="1"/>
  <c r="N46" i="1" s="1"/>
  <c r="H46" i="1"/>
  <c r="J47" i="1"/>
  <c r="E47" i="1"/>
  <c r="B47" i="1"/>
  <c r="C47" i="1"/>
  <c r="D47" i="1"/>
  <c r="P3" i="1"/>
  <c r="P4" i="1"/>
  <c r="P6" i="1"/>
  <c r="P11" i="1"/>
  <c r="P12" i="1"/>
  <c r="P16" i="1"/>
  <c r="P18" i="1"/>
  <c r="P19" i="1"/>
  <c r="P20" i="1"/>
  <c r="P23" i="1"/>
  <c r="P24" i="1"/>
  <c r="P25" i="1"/>
  <c r="P26" i="1"/>
  <c r="P27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2" i="1"/>
  <c r="J9" i="2"/>
  <c r="E9" i="2"/>
  <c r="D9" i="2"/>
  <c r="C9" i="2"/>
  <c r="B9" i="2"/>
  <c r="E15" i="2"/>
  <c r="E16" i="2"/>
  <c r="E17" i="2"/>
  <c r="E18" i="2"/>
  <c r="E19" i="2"/>
  <c r="E20" i="2"/>
  <c r="E14" i="2"/>
  <c r="AK1" i="6"/>
  <c r="AJ1" i="6"/>
  <c r="AI1" i="6"/>
  <c r="AH1" i="6"/>
  <c r="AG1" i="6"/>
  <c r="AF1" i="6"/>
  <c r="AE1" i="6"/>
  <c r="AD1" i="6"/>
  <c r="Z1" i="6"/>
  <c r="Y1" i="6"/>
  <c r="X1" i="6"/>
  <c r="W1" i="6"/>
  <c r="V1" i="6"/>
  <c r="U1" i="6"/>
  <c r="T1" i="6"/>
  <c r="S1" i="6"/>
  <c r="AE1" i="5"/>
  <c r="AD1" i="5"/>
  <c r="AC1" i="5"/>
  <c r="AB1" i="5"/>
  <c r="AA1" i="5"/>
  <c r="Z1" i="5"/>
  <c r="Y1" i="5"/>
  <c r="X1" i="5"/>
  <c r="U1" i="5"/>
  <c r="T1" i="5"/>
  <c r="S1" i="5"/>
  <c r="R1" i="5"/>
  <c r="Q1" i="5"/>
  <c r="P1" i="5"/>
  <c r="O1" i="5"/>
  <c r="N1" i="5"/>
  <c r="N4" i="6"/>
  <c r="M4" i="6"/>
  <c r="L4" i="6"/>
  <c r="M3" i="6"/>
  <c r="L3" i="6"/>
  <c r="I1" i="6"/>
  <c r="I1" i="5"/>
  <c r="H1" i="5"/>
  <c r="G1" i="5"/>
  <c r="F1" i="5"/>
  <c r="E1" i="5"/>
  <c r="D1" i="5"/>
  <c r="C1" i="5"/>
  <c r="B1" i="5"/>
  <c r="J277" i="3"/>
  <c r="H277" i="3"/>
  <c r="G277" i="3"/>
  <c r="F277" i="3"/>
  <c r="E277" i="3"/>
  <c r="D277" i="3"/>
  <c r="C277" i="3"/>
  <c r="B277" i="3"/>
  <c r="J264" i="3"/>
  <c r="H264" i="3"/>
  <c r="G264" i="3"/>
  <c r="F264" i="3"/>
  <c r="E264" i="3"/>
  <c r="D264" i="3"/>
  <c r="C264" i="3"/>
  <c r="B264" i="3"/>
  <c r="J244" i="3"/>
  <c r="H244" i="3"/>
  <c r="G244" i="3"/>
  <c r="F244" i="3"/>
  <c r="E244" i="3"/>
  <c r="D244" i="3"/>
  <c r="C244" i="3"/>
  <c r="B244" i="3"/>
  <c r="G234" i="3"/>
  <c r="J234" i="3" s="1"/>
  <c r="F234" i="3"/>
  <c r="E234" i="3"/>
  <c r="D234" i="3"/>
  <c r="C234" i="3"/>
  <c r="H234" i="3" s="1"/>
  <c r="B234" i="3"/>
  <c r="G196" i="3"/>
  <c r="J196" i="3" s="1"/>
  <c r="F196" i="3"/>
  <c r="E196" i="3"/>
  <c r="D196" i="3"/>
  <c r="C196" i="3"/>
  <c r="H196" i="3" s="1"/>
  <c r="B196" i="3"/>
  <c r="J191" i="3"/>
  <c r="H191" i="3"/>
  <c r="G191" i="3"/>
  <c r="F191" i="3"/>
  <c r="J55" i="3"/>
  <c r="J164" i="3"/>
  <c r="H164" i="3"/>
  <c r="L158" i="3"/>
  <c r="K158" i="3"/>
  <c r="J158" i="3"/>
  <c r="L139" i="3"/>
  <c r="K139" i="3"/>
  <c r="J139" i="3"/>
  <c r="G149" i="3"/>
  <c r="J149" i="3" s="1"/>
  <c r="F149" i="3"/>
  <c r="G110" i="3"/>
  <c r="J110" i="3" s="1"/>
  <c r="F110" i="3"/>
  <c r="E110" i="3"/>
  <c r="D110" i="3"/>
  <c r="C110" i="3"/>
  <c r="H110" i="3" s="1"/>
  <c r="B110" i="3"/>
  <c r="E149" i="3"/>
  <c r="D149" i="3"/>
  <c r="C149" i="3"/>
  <c r="H149" i="3" s="1"/>
  <c r="B149" i="3"/>
  <c r="G91" i="3"/>
  <c r="J91" i="3" s="1"/>
  <c r="F91" i="3"/>
  <c r="E91" i="3"/>
  <c r="D91" i="3"/>
  <c r="C91" i="3"/>
  <c r="H91" i="3" s="1"/>
  <c r="B91" i="3"/>
  <c r="H86" i="3"/>
  <c r="G86" i="3"/>
  <c r="J86" i="3" s="1"/>
  <c r="F86" i="3"/>
  <c r="H82" i="3"/>
  <c r="G82" i="3"/>
  <c r="J82" i="3" s="1"/>
  <c r="F82" i="3"/>
  <c r="H76" i="3"/>
  <c r="G76" i="3"/>
  <c r="J76" i="3" s="1"/>
  <c r="F76" i="3"/>
  <c r="H70" i="3"/>
  <c r="G70" i="3"/>
  <c r="J70" i="3" s="1"/>
  <c r="F70" i="3"/>
  <c r="H66" i="3"/>
  <c r="G66" i="3"/>
  <c r="J66" i="3" s="1"/>
  <c r="F66" i="3"/>
  <c r="H62" i="3"/>
  <c r="G62" i="3"/>
  <c r="J62" i="3" s="1"/>
  <c r="F62" i="3"/>
  <c r="H55" i="3"/>
  <c r="G55" i="3"/>
  <c r="F55" i="3"/>
  <c r="G37" i="3"/>
  <c r="J37" i="3" s="1"/>
  <c r="F37" i="3"/>
  <c r="E37" i="3"/>
  <c r="D37" i="3"/>
  <c r="C37" i="3"/>
  <c r="H37" i="3" s="1"/>
  <c r="B37" i="3"/>
  <c r="H32" i="3"/>
  <c r="G32" i="3"/>
  <c r="J32" i="3" s="1"/>
  <c r="F32" i="3"/>
  <c r="H15" i="3"/>
  <c r="G15" i="3"/>
  <c r="J15" i="3" s="1"/>
  <c r="F15" i="3"/>
  <c r="E15" i="3"/>
  <c r="D15" i="3"/>
  <c r="C15" i="3"/>
  <c r="B15" i="3"/>
  <c r="G2" i="3"/>
  <c r="J2" i="3" s="1"/>
  <c r="F2" i="3"/>
  <c r="E2" i="3"/>
  <c r="D2" i="3"/>
  <c r="C2" i="3"/>
  <c r="B2" i="3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3" i="1"/>
  <c r="O2" i="1"/>
  <c r="D19" i="2"/>
  <c r="C19" i="2"/>
  <c r="D18" i="2"/>
  <c r="C18" i="2"/>
  <c r="D17" i="2"/>
  <c r="C17" i="2"/>
  <c r="D16" i="2"/>
  <c r="C16" i="2"/>
  <c r="D15" i="2"/>
  <c r="C15" i="2"/>
  <c r="D14" i="2"/>
  <c r="C14" i="2"/>
  <c r="B16" i="2"/>
  <c r="B17" i="2"/>
  <c r="B18" i="2"/>
  <c r="B19" i="2"/>
  <c r="B20" i="2"/>
  <c r="B15" i="2"/>
  <c r="B14" i="2"/>
  <c r="G8" i="2"/>
  <c r="F8" i="2"/>
  <c r="I7" i="2"/>
  <c r="H7" i="2"/>
  <c r="G7" i="2"/>
  <c r="F7" i="2"/>
  <c r="I6" i="2"/>
  <c r="H6" i="2"/>
  <c r="G6" i="2"/>
  <c r="F6" i="2"/>
  <c r="I5" i="2"/>
  <c r="H5" i="2"/>
  <c r="G5" i="2"/>
  <c r="F5" i="2"/>
  <c r="I4" i="2"/>
  <c r="H4" i="2"/>
  <c r="G4" i="2"/>
  <c r="F4" i="2"/>
  <c r="I3" i="2"/>
  <c r="H3" i="2"/>
  <c r="G3" i="2"/>
  <c r="F3" i="2"/>
  <c r="H2" i="2"/>
  <c r="I2" i="2"/>
  <c r="G2" i="2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3" i="1"/>
  <c r="I2" i="1"/>
  <c r="G2" i="1"/>
  <c r="F2" i="1"/>
  <c r="E21" i="2" l="1"/>
  <c r="G9" i="2"/>
  <c r="B21" i="2"/>
  <c r="F9" i="2"/>
  <c r="G47" i="1"/>
  <c r="O47" i="1"/>
  <c r="A48" i="1"/>
  <c r="F47" i="1"/>
  <c r="H1" i="6"/>
  <c r="H2" i="3"/>
  <c r="F2" i="2"/>
</calcChain>
</file>

<file path=xl/sharedStrings.xml><?xml version="1.0" encoding="utf-8"?>
<sst xmlns="http://schemas.openxmlformats.org/spreadsheetml/2006/main" count="1209" uniqueCount="315">
  <si>
    <t>Jahr</t>
  </si>
  <si>
    <t>Anzahl m u18</t>
  </si>
  <si>
    <t>Anzahl w u18</t>
  </si>
  <si>
    <t>Anzahl m 18+</t>
  </si>
  <si>
    <t>Anzahl w 18+</t>
  </si>
  <si>
    <t>Mädchen*anteil</t>
  </si>
  <si>
    <t>Frauen*anteil</t>
  </si>
  <si>
    <t>Anteil BWT erfüllt</t>
  </si>
  <si>
    <t>Anteil FT erfüllt</t>
  </si>
  <si>
    <t>Kommentar</t>
  </si>
  <si>
    <t>Anzahl Folgen</t>
  </si>
  <si>
    <t>zzgl. Musikfolge</t>
  </si>
  <si>
    <t>Erscheinungsjahr BWT-Cartoon</t>
  </si>
  <si>
    <t>Crimebusters</t>
  </si>
  <si>
    <t>BJHW</t>
  </si>
  <si>
    <t>Jubiläumsfolge 100 als eine Folge aufgenommen</t>
  </si>
  <si>
    <t>Vor Rechtsstreit</t>
  </si>
  <si>
    <t>Rechtsstreit</t>
  </si>
  <si>
    <t>Jubiläumsfolge 125 als eine Folge aufgenommen</t>
  </si>
  <si>
    <t>Jubiläumsfolge 150 als eine Folge aufgenommen</t>
  </si>
  <si>
    <t>Jubiläumsfolge 175 trotz unterschiedlicher Autor:innen als eine Folge aufgenommen</t>
  </si>
  <si>
    <t>Jubiläumsfolge 200 als eine Folge gezählt</t>
  </si>
  <si>
    <t>Der Anfang 1979/80</t>
  </si>
  <si>
    <t>Die 80er</t>
  </si>
  <si>
    <t>Die Crimebusters-Ära</t>
  </si>
  <si>
    <t>Die BJHW-Ära</t>
  </si>
  <si>
    <t>Das sog. Triumvirat</t>
  </si>
  <si>
    <t>Nach dem Rechtsstreit bis 2015</t>
  </si>
  <si>
    <t>Die jüngsten Folgen seit 2016</t>
  </si>
  <si>
    <t>Anteil weiblicher* Figuren</t>
  </si>
  <si>
    <t>Robert Arthur</t>
  </si>
  <si>
    <t>… und der Superpapagei</t>
  </si>
  <si>
    <t>… und das Gespensterschloss</t>
  </si>
  <si>
    <t>… und die flüsternde Mumie</t>
  </si>
  <si>
    <t>… und der Fluch des Rubins</t>
  </si>
  <si>
    <t>… und der seltsame Wecker</t>
  </si>
  <si>
    <t>… und der sprechende Totenkopf</t>
  </si>
  <si>
    <t>… und der lachende Schatten</t>
  </si>
  <si>
    <t>… und die schwarze Katze</t>
  </si>
  <si>
    <t>… und der unheimliche Drache</t>
  </si>
  <si>
    <t>… und der verschwundene Schatz</t>
  </si>
  <si>
    <t>… und die Geisterinsel</t>
  </si>
  <si>
    <t>… und der rasende Löwe</t>
  </si>
  <si>
    <t>… und der Teufelsberg</t>
  </si>
  <si>
    <t>… und der grüne Geist</t>
  </si>
  <si>
    <t>m u18</t>
  </si>
  <si>
    <t>w u18</t>
  </si>
  <si>
    <t>m 18+</t>
  </si>
  <si>
    <t>w18+</t>
  </si>
  <si>
    <t>BWT</t>
  </si>
  <si>
    <t>FT</t>
  </si>
  <si>
    <t>Titel</t>
  </si>
  <si>
    <t>… und die silberne Spinne</t>
  </si>
  <si>
    <t>William Arden</t>
  </si>
  <si>
    <t>… und die rätselhaften Bilder</t>
  </si>
  <si>
    <t>… und der Phantomsee</t>
  </si>
  <si>
    <t>… und die gefährliche Erbschaft</t>
  </si>
  <si>
    <t>… und der tanzende Teufel</t>
  </si>
  <si>
    <t>… und das Aztekenschwert</t>
  </si>
  <si>
    <t>… und der Doppelgänger</t>
  </si>
  <si>
    <t>… und das Riff der Haie</t>
  </si>
  <si>
    <t>… und der rote Pirat</t>
  </si>
  <si>
    <t>… und der Automarder</t>
  </si>
  <si>
    <t>… und das Gold der Wikinger</t>
  </si>
  <si>
    <t>… und die Automafia</t>
  </si>
  <si>
    <t>Nick West</t>
  </si>
  <si>
    <t>… und die flammende Spur</t>
  </si>
  <si>
    <t>Mary Virginia Carey</t>
  </si>
  <si>
    <t>… und die singende Schlange</t>
  </si>
  <si>
    <t>… und das Bergmonster</t>
  </si>
  <si>
    <t>… und der Zauberspiegel</t>
  </si>
  <si>
    <t>… und der Karpatenhund</t>
  </si>
  <si>
    <t>… und die Silbermine</t>
  </si>
  <si>
    <t>… und der magische Kreis</t>
  </si>
  <si>
    <t>… und der Ameisenmensch</t>
  </si>
  <si>
    <t>… und das Narbengesicht</t>
  </si>
  <si>
    <t>… und die bedrohte Ranch</t>
  </si>
  <si>
    <t>… und der Höhlenmensch</t>
  </si>
  <si>
    <t>… und der heimliche Hehler</t>
  </si>
  <si>
    <t>… und der unsichtbare Gegner</t>
  </si>
  <si>
    <t>… und der höllische Werwolf</t>
  </si>
  <si>
    <t>… und der schrullige Millionär</t>
  </si>
  <si>
    <t>Marc Brandel</t>
  </si>
  <si>
    <t>… und der Super-Wal</t>
  </si>
  <si>
    <t>… und die Perlenvögel</t>
  </si>
  <si>
    <t>… und der gestohlene Preis</t>
  </si>
  <si>
    <t>… und der riskante Ritt</t>
  </si>
  <si>
    <t>Rose Estes</t>
  </si>
  <si>
    <t>… und das Volk der Winde</t>
  </si>
  <si>
    <t>Megan Stine</t>
  </si>
  <si>
    <t>… und der weinende Sarg</t>
  </si>
  <si>
    <t>Achtung große Rolle Leonore Puschert</t>
  </si>
  <si>
    <t>Megan &amp; H. William Stine</t>
  </si>
  <si>
    <t>… und der giftige Gockel</t>
  </si>
  <si>
    <t>… und der verschwundene Filmstar</t>
  </si>
  <si>
    <t>Gekaufte Spieler</t>
  </si>
  <si>
    <t>G. H. Stone (Gayle Lynds)</t>
  </si>
  <si>
    <t>… und die gefährlichen Fässer</t>
  </si>
  <si>
    <t>… und die Comic-Diebe</t>
  </si>
  <si>
    <t>… und die Musikpiraten</t>
  </si>
  <si>
    <t>Angriff der Computerviren</t>
  </si>
  <si>
    <t>William McCay</t>
  </si>
  <si>
    <t>Peter Lerangis</t>
  </si>
  <si>
    <t>Gefahr im Verzug</t>
  </si>
  <si>
    <t>Tatort Zirkus</t>
  </si>
  <si>
    <t>… und der verrückte Maler</t>
  </si>
  <si>
    <t>Giftiges Wasser</t>
  </si>
  <si>
    <t>Dopingmixer</t>
  </si>
  <si>
    <t>… und die Rache des Tigers</t>
  </si>
  <si>
    <t>Spuk im Hotel</t>
  </si>
  <si>
    <t>Fußball-Gangster</t>
  </si>
  <si>
    <t>Geisterstadt</t>
  </si>
  <si>
    <t>Diamantenschmuggel</t>
  </si>
  <si>
    <t>… und die Schattenmänner</t>
  </si>
  <si>
    <t>Geheimnis der Särge</t>
  </si>
  <si>
    <t>Schatz im Bergsee</t>
  </si>
  <si>
    <t>Späte Rache</t>
  </si>
  <si>
    <t>Schüsse aus dem Dunkel</t>
  </si>
  <si>
    <t>Die verschwundene Seglerin</t>
  </si>
  <si>
    <t>Dreckiger Deal</t>
  </si>
  <si>
    <t>Brigitte Johanna Henkel-Waidhofer</t>
  </si>
  <si>
    <t>André Marx</t>
  </si>
  <si>
    <t>Die Spur des Raben</t>
  </si>
  <si>
    <t>Poltergeist</t>
  </si>
  <si>
    <t>… und das brennende Schwert</t>
  </si>
  <si>
    <t>Das leere Grab</t>
  </si>
  <si>
    <t>Geheimakte Ufo</t>
  </si>
  <si>
    <t>Meuterei auf hoher See</t>
  </si>
  <si>
    <t>Musik des Teufels</t>
  </si>
  <si>
    <t>Nacht in Angst</t>
  </si>
  <si>
    <t>Tödliche Spur</t>
  </si>
  <si>
    <t>Der Feuerteufel</t>
  </si>
  <si>
    <t>… und das Geisterschiff</t>
  </si>
  <si>
    <t>Labyrinth der Götter</t>
  </si>
  <si>
    <t>Das schwarze Monster</t>
  </si>
  <si>
    <t>Botschaft von Geisterhand</t>
  </si>
  <si>
    <t>Doppelte Täuschung</t>
  </si>
  <si>
    <t>Toteninsel</t>
  </si>
  <si>
    <t>Das Erbe des Meisterdiebs</t>
  </si>
  <si>
    <t>… und der Nebelberg</t>
  </si>
  <si>
    <t>Die sieben Tore</t>
  </si>
  <si>
    <t>Das Auge des Drachen</t>
  </si>
  <si>
    <t>Die Villa der Toten</t>
  </si>
  <si>
    <t>Der finstere Rivale</t>
  </si>
  <si>
    <t>Der geheime Schlüssel</t>
  </si>
  <si>
    <t>Spur ins Nichts</t>
  </si>
  <si>
    <t>Feuermond</t>
  </si>
  <si>
    <t>Der Fluch des Drachen</t>
  </si>
  <si>
    <t>… und das versunkene Dorf</t>
  </si>
  <si>
    <t>Die Spur des Spielers</t>
  </si>
  <si>
    <t>davor lange Pause</t>
  </si>
  <si>
    <t>Der Geist des Goldgräbers</t>
  </si>
  <si>
    <t>Das Kabinett des Zauberers</t>
  </si>
  <si>
    <t>Insel des Vergessens</t>
  </si>
  <si>
    <t>Geheimnis des Bauchredners</t>
  </si>
  <si>
    <t>Feuriges Auge</t>
  </si>
  <si>
    <t>… und der Jadekönig</t>
  </si>
  <si>
    <t>… und der Kristallschädel</t>
  </si>
  <si>
    <t>Im Wald der Gefahren</t>
  </si>
  <si>
    <t>André Minninger</t>
  </si>
  <si>
    <t>Stimmen aus dem Nichts</t>
  </si>
  <si>
    <t>Im Bann des Voodoo</t>
  </si>
  <si>
    <t>Die Karten des Bösen</t>
  </si>
  <si>
    <t>Vampir im Internet</t>
  </si>
  <si>
    <t>Insektenstachel</t>
  </si>
  <si>
    <t>Rufmord</t>
  </si>
  <si>
    <t>… und das Hexenhandy</t>
  </si>
  <si>
    <t>Der Mann ohne Kopf</t>
  </si>
  <si>
    <t>… und die flüsternden Puppen</t>
  </si>
  <si>
    <t>davor längere Pause</t>
  </si>
  <si>
    <t>… Signale aus dem Jenseits</t>
  </si>
  <si>
    <t>… und die Zeitreisende</t>
  </si>
  <si>
    <t>Höhenangst</t>
  </si>
  <si>
    <t>Ben Nevis</t>
  </si>
  <si>
    <t>Pistenteufel</t>
  </si>
  <si>
    <t>BWT neue Phase</t>
  </si>
  <si>
    <t>FT neue Phase</t>
  </si>
  <si>
    <t>Frauenanteil neue Phase</t>
  </si>
  <si>
    <t>Verdeckte Fouls</t>
  </si>
  <si>
    <t>Feuerturm</t>
  </si>
  <si>
    <t>Todesflug</t>
  </si>
  <si>
    <t>Tal des Schreckens</t>
  </si>
  <si>
    <t>Gift per E-Mail</t>
  </si>
  <si>
    <t>… und der Schatz der Mönche</t>
  </si>
  <si>
    <t>Die Höhle des Grauens</t>
  </si>
  <si>
    <t>Auf tödlichem Kurs</t>
  </si>
  <si>
    <t>Das düstere Vermächtnis</t>
  </si>
  <si>
    <t>Geistercanyon</t>
  </si>
  <si>
    <t>SMS aus dem Grab</t>
  </si>
  <si>
    <t>Fluch des Piraten</t>
  </si>
  <si>
    <t>… und die Rache der Samurai</t>
  </si>
  <si>
    <t>Skateboardfieber</t>
  </si>
  <si>
    <t>… und der verschollene Pilot</t>
  </si>
  <si>
    <t>… und der Eisenmann</t>
  </si>
  <si>
    <t>… und der letzte Song</t>
  </si>
  <si>
    <t>… und die Kammer der Rätsel</t>
  </si>
  <si>
    <t>Das weiße Grab</t>
  </si>
  <si>
    <t>Der dunkle Wächter</t>
  </si>
  <si>
    <t>Die falschen Detektive</t>
  </si>
  <si>
    <t>… und der Geisterbunker</t>
  </si>
  <si>
    <t>… und die Teufelsklippe</t>
  </si>
  <si>
    <t>Katharina Fischer</t>
  </si>
  <si>
    <t>Wolfsgesicht</t>
  </si>
  <si>
    <t>… und der rote Rächer</t>
  </si>
  <si>
    <t>Gefährliches Quiz</t>
  </si>
  <si>
    <t>Marco Sonnleitner</t>
  </si>
  <si>
    <t>Panik im Park</t>
  </si>
  <si>
    <t>Schlucht der Dämonen</t>
  </si>
  <si>
    <t>Codename: Cobra</t>
  </si>
  <si>
    <t>Der schwarze Skorpion</t>
  </si>
  <si>
    <t>Fußballfieber</t>
  </si>
  <si>
    <t>Schrecken aus dem Moor</t>
  </si>
  <si>
    <t>Haus des Schreckens</t>
  </si>
  <si>
    <t>Fels der Dämonen</t>
  </si>
  <si>
    <t>Der tote Mönch</t>
  </si>
  <si>
    <t>Die geheime Treppe</t>
  </si>
  <si>
    <t>Stadt der Vampire</t>
  </si>
  <si>
    <t>… und die Fußball-Falle</t>
  </si>
  <si>
    <t>… und die Poker-Hölle</t>
  </si>
  <si>
    <t>Zwillinge der Finsternis</t>
  </si>
  <si>
    <t>Grusel auf Campbell Castle</t>
  </si>
  <si>
    <t>Schwarze Sonne</t>
  </si>
  <si>
    <t>… und das Fußballphantom</t>
  </si>
  <si>
    <t>Im Netz des Drachen</t>
  </si>
  <si>
    <t>… und der Feuergeist</t>
  </si>
  <si>
    <t>Nacht der Tiger</t>
  </si>
  <si>
    <t>Fußball-Teufel</t>
  </si>
  <si>
    <t>GPS-Gangster</t>
  </si>
  <si>
    <t>… und das Phantom aus dem Meer</t>
  </si>
  <si>
    <t>… und das Tuch der Toten</t>
  </si>
  <si>
    <t>… und der gestohlene Sieg</t>
  </si>
  <si>
    <t>Die Rache des Untoten</t>
  </si>
  <si>
    <t>Im Haus des Henkers</t>
  </si>
  <si>
    <t>… und das silberne Amulett</t>
  </si>
  <si>
    <t>Schrecken aus der Tiefe</t>
  </si>
  <si>
    <t>… und der grüne Kobold</t>
  </si>
  <si>
    <t>Das rätselhafte Erbe</t>
  </si>
  <si>
    <t>Kreaturen der Nacht</t>
  </si>
  <si>
    <t>Der Fluch der Medusa</t>
  </si>
  <si>
    <t>… und der Knochenmann</t>
  </si>
  <si>
    <t>Astrid Vollenbruch</t>
  </si>
  <si>
    <t>… und der Geisterzug</t>
  </si>
  <si>
    <t>Schwarze Madonna</t>
  </si>
  <si>
    <t>Schatten über Hollywood</t>
  </si>
  <si>
    <t>Spuk im Netz</t>
  </si>
  <si>
    <t>Pfad der Angst</t>
  </si>
  <si>
    <t>Das Geheimnis der Diva</t>
  </si>
  <si>
    <t>Geisterbucht</t>
  </si>
  <si>
    <t>Kari Erlhoff</t>
  </si>
  <si>
    <t>Tödliches Eis</t>
  </si>
  <si>
    <t>Der Biss der Bestie</t>
  </si>
  <si>
    <t>… und die feurige Flut</t>
  </si>
  <si>
    <t>Der namenlose Gegner</t>
  </si>
  <si>
    <t>Botschaft aus der Unterwelt</t>
  </si>
  <si>
    <t>… und der Meister des Todes</t>
  </si>
  <si>
    <t>Die blutenden Bilder</t>
  </si>
  <si>
    <t>Im Schatten des Giganten</t>
  </si>
  <si>
    <t>Straße des Grauens</t>
  </si>
  <si>
    <t>Angriff in der Nacht</t>
  </si>
  <si>
    <t>… und der Hexengarten</t>
  </si>
  <si>
    <t>Verbrechen im Nichts</t>
  </si>
  <si>
    <t>Im Auge des Sturms</t>
  </si>
  <si>
    <t>Tauchgang ins Ungewisse</t>
  </si>
  <si>
    <t>Kelch des Schicksals</t>
  </si>
  <si>
    <t>Im Netz der Lügen</t>
  </si>
  <si>
    <t>… und die Gesetzlosen</t>
  </si>
  <si>
    <t>Hendrik Buchna</t>
  </si>
  <si>
    <t>Im Zeichen der Schlangen</t>
  </si>
  <si>
    <t>… und der schreiende Nebel</t>
  </si>
  <si>
    <t>… und das blaue Biest</t>
  </si>
  <si>
    <t>Dämon der Rache</t>
  </si>
  <si>
    <t>Die dunkle Macht</t>
  </si>
  <si>
    <t>… und der unsichtbare Passagier</t>
  </si>
  <si>
    <t>Im Reich der Ungeheuer</t>
  </si>
  <si>
    <t>… und der weiße Leopard</t>
  </si>
  <si>
    <t>Die Schwingen des Unheils</t>
  </si>
  <si>
    <t>Manuskript des Satans</t>
  </si>
  <si>
    <t>Christoph Dittert</t>
  </si>
  <si>
    <t>Geheimnisvolle Botschaften</t>
  </si>
  <si>
    <t>… und die brennende Stadt</t>
  </si>
  <si>
    <t>Teuflisches Duell</t>
  </si>
  <si>
    <t>Der gefiederte Schrecken</t>
  </si>
  <si>
    <t>… und der Mann ohne Augen</t>
  </si>
  <si>
    <t>Im Bann des Drachen</t>
  </si>
  <si>
    <t>Die Legende der Gaukler</t>
  </si>
  <si>
    <t>… und der Mottenmann</t>
  </si>
  <si>
    <t>… und die schweigende Grotte</t>
  </si>
  <si>
    <t>… und die verlorene Zeit</t>
  </si>
  <si>
    <t>Autorinnen</t>
  </si>
  <si>
    <t>Autoren</t>
  </si>
  <si>
    <t>Frauen*anteil (exkl. J/P/B/Erz.)</t>
  </si>
  <si>
    <t>Autorinnen USA</t>
  </si>
  <si>
    <t>Autoren insg.</t>
  </si>
  <si>
    <t>Autorinnen insg.</t>
  </si>
  <si>
    <t>Autor:innenteam (nur USA)</t>
  </si>
  <si>
    <t>Ben Nevis (D)</t>
  </si>
  <si>
    <t>Autorinnen D</t>
  </si>
  <si>
    <t>Autoren D</t>
  </si>
  <si>
    <t>Autoren USA</t>
  </si>
  <si>
    <t>Verhältnis FT/BWT</t>
  </si>
  <si>
    <t>Summe</t>
  </si>
  <si>
    <t>??? Insg</t>
  </si>
  <si>
    <t>FT/BWT</t>
  </si>
  <si>
    <t>FT/BWT Mit Ersatzwerten</t>
  </si>
  <si>
    <t>Die Yacht des Verrats</t>
  </si>
  <si>
    <t>Schattenwelt</t>
  </si>
  <si>
    <t>Musik</t>
  </si>
  <si>
    <t>FT?</t>
  </si>
  <si>
    <t>BWT?</t>
  </si>
  <si>
    <t>w&gt;18</t>
  </si>
  <si>
    <t>m &gt;18</t>
  </si>
  <si>
    <t>w &lt;18</t>
  </si>
  <si>
    <t>m &lt;18</t>
  </si>
  <si>
    <t>Nr.</t>
  </si>
  <si>
    <t>FT ohne Justus, Peter und Bob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</si>
</sst>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2" fillId="0" borderId="0" xfId="1" applyNumberFormat="1" applyFont="1"/>
    <xf numFmtId="164" fontId="1" fillId="0" borderId="0" xfId="1" applyNumberFormat="1" applyFont="1"/>
    <xf numFmtId="0" fontId="4" fillId="0" borderId="0" xfId="0" applyFont="1"/>
    <xf numFmtId="1" fontId="2" fillId="0" borderId="0" xfId="1" applyNumberFormat="1" applyFont="1"/>
    <xf numFmtId="1" fontId="0" fillId="0" borderId="0" xfId="0" applyNumberFormat="1"/>
    <xf numFmtId="1" fontId="1" fillId="0" borderId="0" xfId="1" applyNumberFormat="1" applyFont="1"/>
    <xf numFmtId="0" fontId="5" fillId="0" borderId="0" xfId="0" applyFont="1"/>
    <xf numFmtId="0" fontId="3" fillId="2" borderId="0" xfId="0" applyFont="1" applyFill="1"/>
    <xf numFmtId="0" fontId="3" fillId="3" borderId="0" xfId="0" applyFont="1" applyFill="1"/>
    <xf numFmtId="0" fontId="5" fillId="2" borderId="0" xfId="0" applyFont="1" applyFill="1"/>
    <xf numFmtId="0" fontId="5" fillId="3" borderId="0" xfId="0" applyFont="1" applyFill="1"/>
    <xf numFmtId="0" fontId="6" fillId="0" borderId="0" xfId="0" applyFont="1"/>
    <xf numFmtId="165" fontId="2" fillId="0" borderId="0" xfId="0" applyNumberFormat="1" applyFont="1"/>
    <xf numFmtId="165" fontId="0" fillId="0" borderId="0" xfId="0" applyNumberFormat="1"/>
    <xf numFmtId="0" fontId="7" fillId="0" borderId="0" xfId="0" applyFont="1"/>
    <xf numFmtId="2" fontId="0" fillId="0" borderId="0" xfId="0" applyNumberFormat="1"/>
    <xf numFmtId="0" fontId="0" fillId="6" borderId="0" xfId="0" applyFill="1"/>
    <xf numFmtId="164" fontId="0" fillId="6" borderId="0" xfId="1" applyNumberFormat="1" applyFont="1" applyFill="1"/>
    <xf numFmtId="2" fontId="0" fillId="6" borderId="0" xfId="0" applyNumberFormat="1" applyFill="1"/>
    <xf numFmtId="0" fontId="0" fillId="5" borderId="0" xfId="0" applyFill="1"/>
    <xf numFmtId="164" fontId="0" fillId="5" borderId="0" xfId="1" applyNumberFormat="1" applyFont="1" applyFill="1"/>
    <xf numFmtId="2" fontId="0" fillId="5" borderId="0" xfId="0" applyNumberFormat="1" applyFill="1"/>
    <xf numFmtId="0" fontId="0" fillId="4" borderId="0" xfId="0" applyFill="1"/>
    <xf numFmtId="164" fontId="0" fillId="4" borderId="0" xfId="1" applyNumberFormat="1" applyFont="1" applyFill="1"/>
    <xf numFmtId="2" fontId="0" fillId="4" borderId="0" xfId="0" applyNumberFormat="1" applyFill="1"/>
    <xf numFmtId="164" fontId="5" fillId="0" borderId="0" xfId="0" applyNumberFormat="1" applyFont="1"/>
    <xf numFmtId="0" fontId="8" fillId="0" borderId="0" xfId="0" applyFont="1"/>
    <xf numFmtId="164" fontId="7" fillId="0" borderId="0" xfId="1" applyNumberFormat="1" applyFont="1"/>
    <xf numFmtId="1" fontId="0" fillId="0" borderId="0" xfId="1" applyNumberFormat="1" applyFont="1"/>
    <xf numFmtId="2" fontId="5" fillId="0" borderId="0" xfId="1" applyNumberFormat="1" applyFont="1"/>
    <xf numFmtId="0" fontId="0" fillId="7" borderId="0" xfId="0" applyFill="1"/>
    <xf numFmtId="0" fontId="9" fillId="0" borderId="0" xfId="0" applyFont="1"/>
    <xf numFmtId="0" fontId="10" fillId="0" borderId="0" xfId="0" applyFont="1"/>
    <xf numFmtId="164" fontId="4" fillId="0" borderId="0" xfId="1" applyNumberFormat="1" applyFont="1" applyFill="1"/>
    <xf numFmtId="164" fontId="5" fillId="5" borderId="0" xfId="1" applyNumberFormat="1" applyFont="1" applyFill="1"/>
    <xf numFmtId="0" fontId="10" fillId="2" borderId="0" xfId="0" applyFont="1" applyFill="1"/>
    <xf numFmtId="0" fontId="10" fillId="3" borderId="0" xfId="0" applyFont="1" applyFill="1"/>
    <xf numFmtId="10" fontId="5" fillId="0" borderId="0" xfId="0" applyNumberFormat="1" applyFont="1"/>
    <xf numFmtId="164" fontId="0" fillId="0" borderId="0" xfId="1" applyNumberFormat="1" applyFon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'bereinigt nach Jahren'!$F$1</c:f>
              <c:strCache>
                <c:ptCount val="1"/>
                <c:pt idx="0">
                  <c:v>Mädchen*anteil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Jahren'!$A$2:$A$15,'bereinigt nach Jahren'!$A$17:$A$28,'bereinigt nach Jahren'!$A$31:$A$46)</c:f>
              <c:numCache>
                <c:formatCode>General</c:formatCode>
                <c:ptCount val="4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Jahren'!$F$2:$F$46</c15:sqref>
                  </c15:fullRef>
                </c:ext>
              </c:extLst>
              <c:f>('bereinigt nach Jahren'!$F$2:$F$15,'bereinigt nach Jahren'!$F$17:$F$28,'bereinigt nach Jahren'!$F$31:$F$46)</c:f>
              <c:numCache>
                <c:formatCode>0.0%</c:formatCode>
                <c:ptCount val="42"/>
                <c:pt idx="0">
                  <c:v>0.15384615384615385</c:v>
                </c:pt>
                <c:pt idx="1">
                  <c:v>0.14285714285714285</c:v>
                </c:pt>
                <c:pt idx="2">
                  <c:v>0.4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</c:v>
                </c:pt>
                <c:pt idx="11">
                  <c:v>0.66666666666666663</c:v>
                </c:pt>
                <c:pt idx="12">
                  <c:v>0.66666666666666663</c:v>
                </c:pt>
                <c:pt idx="13">
                  <c:v>0.81818181818181823</c:v>
                </c:pt>
                <c:pt idx="14">
                  <c:v>0.33333333333333331</c:v>
                </c:pt>
                <c:pt idx="15">
                  <c:v>0.55555555555555558</c:v>
                </c:pt>
                <c:pt idx="16">
                  <c:v>0.5</c:v>
                </c:pt>
                <c:pt idx="17">
                  <c:v>0.33333333333333331</c:v>
                </c:pt>
                <c:pt idx="18">
                  <c:v>1</c:v>
                </c:pt>
                <c:pt idx="19">
                  <c:v>0.25</c:v>
                </c:pt>
                <c:pt idx="20">
                  <c:v>0</c:v>
                </c:pt>
                <c:pt idx="21">
                  <c:v>0.75</c:v>
                </c:pt>
                <c:pt idx="22">
                  <c:v>0.8</c:v>
                </c:pt>
                <c:pt idx="23">
                  <c:v>1</c:v>
                </c:pt>
                <c:pt idx="24">
                  <c:v>0.5</c:v>
                </c:pt>
                <c:pt idx="25">
                  <c:v>1</c:v>
                </c:pt>
                <c:pt idx="26">
                  <c:v>0.16666666666666666</c:v>
                </c:pt>
                <c:pt idx="27">
                  <c:v>0.75</c:v>
                </c:pt>
                <c:pt idx="28">
                  <c:v>0.66666666666666663</c:v>
                </c:pt>
                <c:pt idx="29">
                  <c:v>0.22222222222222221</c:v>
                </c:pt>
                <c:pt idx="30">
                  <c:v>0.44444444444444442</c:v>
                </c:pt>
                <c:pt idx="31">
                  <c:v>0.25</c:v>
                </c:pt>
                <c:pt idx="32">
                  <c:v>0.75</c:v>
                </c:pt>
                <c:pt idx="33">
                  <c:v>0.5</c:v>
                </c:pt>
                <c:pt idx="34">
                  <c:v>0.36363636363636365</c:v>
                </c:pt>
                <c:pt idx="35">
                  <c:v>1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1</c:v>
                </c:pt>
                <c:pt idx="4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68-41DB-AFF0-18005A336897}"/>
            </c:ext>
          </c:extLst>
        </c:ser>
        <c:ser>
          <c:idx val="1"/>
          <c:order val="1"/>
          <c:tx>
            <c:strRef>
              <c:f>'bereinigt nach Jahren'!$G$1</c:f>
              <c:strCache>
                <c:ptCount val="1"/>
                <c:pt idx="0">
                  <c:v>Frauen*anteil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Jahren'!$A$2:$A$15,'bereinigt nach Jahren'!$A$17:$A$28,'bereinigt nach Jahren'!$A$31:$A$46)</c:f>
              <c:numCache>
                <c:formatCode>General</c:formatCode>
                <c:ptCount val="4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Jahren'!$G$2:$G$46</c15:sqref>
                  </c15:fullRef>
                </c:ext>
              </c:extLst>
              <c:f>('bereinigt nach Jahren'!$G$2:$G$15,'bereinigt nach Jahren'!$G$17:$G$28,'bereinigt nach Jahren'!$G$31:$G$46)</c:f>
              <c:numCache>
                <c:formatCode>0.0%</c:formatCode>
                <c:ptCount val="42"/>
                <c:pt idx="0">
                  <c:v>0.25925925925925924</c:v>
                </c:pt>
                <c:pt idx="1">
                  <c:v>0.19266055045871561</c:v>
                </c:pt>
                <c:pt idx="2">
                  <c:v>0.20634920634920634</c:v>
                </c:pt>
                <c:pt idx="3">
                  <c:v>4.5454545454545456E-2</c:v>
                </c:pt>
                <c:pt idx="4">
                  <c:v>0.22857142857142856</c:v>
                </c:pt>
                <c:pt idx="5">
                  <c:v>0.17391304347826086</c:v>
                </c:pt>
                <c:pt idx="6">
                  <c:v>0.1875</c:v>
                </c:pt>
                <c:pt idx="7">
                  <c:v>0.22580645161290322</c:v>
                </c:pt>
                <c:pt idx="8">
                  <c:v>0.31578947368421051</c:v>
                </c:pt>
                <c:pt idx="9">
                  <c:v>0.37931034482758619</c:v>
                </c:pt>
                <c:pt idx="10">
                  <c:v>0.20689655172413793</c:v>
                </c:pt>
                <c:pt idx="11">
                  <c:v>0.2</c:v>
                </c:pt>
                <c:pt idx="12">
                  <c:v>0.26829268292682928</c:v>
                </c:pt>
                <c:pt idx="13">
                  <c:v>0.14634146341463414</c:v>
                </c:pt>
                <c:pt idx="14">
                  <c:v>0.38095238095238093</c:v>
                </c:pt>
                <c:pt idx="15">
                  <c:v>0.379746835443038</c:v>
                </c:pt>
                <c:pt idx="16">
                  <c:v>0.38750000000000001</c:v>
                </c:pt>
                <c:pt idx="17">
                  <c:v>0.48148148148148145</c:v>
                </c:pt>
                <c:pt idx="18">
                  <c:v>0.14705882352941177</c:v>
                </c:pt>
                <c:pt idx="19">
                  <c:v>0.33333333333333331</c:v>
                </c:pt>
                <c:pt idx="20">
                  <c:v>0.34210526315789475</c:v>
                </c:pt>
                <c:pt idx="21">
                  <c:v>0.39130434782608697</c:v>
                </c:pt>
                <c:pt idx="22">
                  <c:v>0.36842105263157893</c:v>
                </c:pt>
                <c:pt idx="23">
                  <c:v>0.3</c:v>
                </c:pt>
                <c:pt idx="24">
                  <c:v>0.35185185185185186</c:v>
                </c:pt>
                <c:pt idx="25">
                  <c:v>0.33333333333333331</c:v>
                </c:pt>
                <c:pt idx="26">
                  <c:v>0.23076923076923078</c:v>
                </c:pt>
                <c:pt idx="27">
                  <c:v>0.2638888888888889</c:v>
                </c:pt>
                <c:pt idx="28">
                  <c:v>0.21621621621621623</c:v>
                </c:pt>
                <c:pt idx="29">
                  <c:v>0.27272727272727271</c:v>
                </c:pt>
                <c:pt idx="30">
                  <c:v>0.26436781609195403</c:v>
                </c:pt>
                <c:pt idx="31">
                  <c:v>0.23636363636363636</c:v>
                </c:pt>
                <c:pt idx="32">
                  <c:v>0.30379746835443039</c:v>
                </c:pt>
                <c:pt idx="33">
                  <c:v>0.32857142857142857</c:v>
                </c:pt>
                <c:pt idx="34">
                  <c:v>0.29113924050632911</c:v>
                </c:pt>
                <c:pt idx="35">
                  <c:v>0.31818181818181818</c:v>
                </c:pt>
                <c:pt idx="36">
                  <c:v>0.38235294117647056</c:v>
                </c:pt>
                <c:pt idx="37">
                  <c:v>0.33750000000000002</c:v>
                </c:pt>
                <c:pt idx="38">
                  <c:v>0.42105263157894735</c:v>
                </c:pt>
                <c:pt idx="39">
                  <c:v>0.31746031746031744</c:v>
                </c:pt>
                <c:pt idx="40">
                  <c:v>0.30645161290322581</c:v>
                </c:pt>
                <c:pt idx="41">
                  <c:v>0.40816326530612246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68-41DB-AFF0-18005A336897}"/>
            </c:ext>
          </c:extLst>
        </c:ser>
        <c:ser>
          <c:idx val="2"/>
          <c:order val="2"/>
          <c:tx>
            <c:strRef>
              <c:f>'bereinigt nach Jahren'!$H$1</c:f>
              <c:strCache>
                <c:ptCount val="1"/>
                <c:pt idx="0">
                  <c:v>Anteil BWT erfüllt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Jahren'!$A$2:$A$15,'bereinigt nach Jahren'!$A$17:$A$28,'bereinigt nach Jahren'!$A$31:$A$46)</c:f>
              <c:numCache>
                <c:formatCode>General</c:formatCode>
                <c:ptCount val="4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Jahren'!$H$2:$H$46</c15:sqref>
                  </c15:fullRef>
                </c:ext>
              </c:extLst>
              <c:f>('bereinigt nach Jahren'!$H$2:$H$15,'bereinigt nach Jahren'!$H$17:$H$28,'bereinigt nach Jahren'!$H$31:$H$46)</c:f>
              <c:numCache>
                <c:formatCode>0.0%</c:formatCode>
                <c:ptCount val="42"/>
                <c:pt idx="0">
                  <c:v>0.1111111111111111</c:v>
                </c:pt>
                <c:pt idx="1">
                  <c:v>0.25</c:v>
                </c:pt>
                <c:pt idx="2">
                  <c:v>0.33333333333333331</c:v>
                </c:pt>
                <c:pt idx="3">
                  <c:v>0</c:v>
                </c:pt>
                <c:pt idx="4">
                  <c:v>0.66666666666666663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0.66666666666666663</c:v>
                </c:pt>
                <c:pt idx="16">
                  <c:v>0.5</c:v>
                </c:pt>
                <c:pt idx="17">
                  <c:v>0.4</c:v>
                </c:pt>
                <c:pt idx="18">
                  <c:v>0</c:v>
                </c:pt>
                <c:pt idx="19">
                  <c:v>0</c:v>
                </c:pt>
                <c:pt idx="20">
                  <c:v>0.16666666666666666</c:v>
                </c:pt>
                <c:pt idx="21">
                  <c:v>0.5714285714285714</c:v>
                </c:pt>
                <c:pt idx="22">
                  <c:v>0.2</c:v>
                </c:pt>
                <c:pt idx="23">
                  <c:v>0.2857142857142857</c:v>
                </c:pt>
                <c:pt idx="24">
                  <c:v>0.5</c:v>
                </c:pt>
                <c:pt idx="25">
                  <c:v>0</c:v>
                </c:pt>
                <c:pt idx="26">
                  <c:v>0.14285714285714285</c:v>
                </c:pt>
                <c:pt idx="27">
                  <c:v>0.25</c:v>
                </c:pt>
                <c:pt idx="28">
                  <c:v>0.25</c:v>
                </c:pt>
                <c:pt idx="29">
                  <c:v>0.2857142857142857</c:v>
                </c:pt>
                <c:pt idx="30">
                  <c:v>0.25</c:v>
                </c:pt>
                <c:pt idx="31">
                  <c:v>0.2857142857142857</c:v>
                </c:pt>
                <c:pt idx="32">
                  <c:v>0.2857142857142857</c:v>
                </c:pt>
                <c:pt idx="33">
                  <c:v>0.5</c:v>
                </c:pt>
                <c:pt idx="34">
                  <c:v>0.33333333333333331</c:v>
                </c:pt>
                <c:pt idx="35">
                  <c:v>0.5</c:v>
                </c:pt>
                <c:pt idx="36">
                  <c:v>0.5</c:v>
                </c:pt>
                <c:pt idx="37">
                  <c:v>0.33333333333333331</c:v>
                </c:pt>
                <c:pt idx="38">
                  <c:v>0.8</c:v>
                </c:pt>
                <c:pt idx="39">
                  <c:v>0.5</c:v>
                </c:pt>
                <c:pt idx="40">
                  <c:v>0.33333333333333331</c:v>
                </c:pt>
                <c:pt idx="41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68-41DB-AFF0-18005A336897}"/>
            </c:ext>
          </c:extLst>
        </c:ser>
        <c:ser>
          <c:idx val="3"/>
          <c:order val="3"/>
          <c:tx>
            <c:strRef>
              <c:f>'bereinigt nach Jahren'!$I$1</c:f>
              <c:strCache>
                <c:ptCount val="1"/>
                <c:pt idx="0">
                  <c:v>Anteil FT erfüllt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Jahren'!$A$2:$A$15,'bereinigt nach Jahren'!$A$17:$A$28,'bereinigt nach Jahren'!$A$31:$A$46)</c:f>
              <c:numCache>
                <c:formatCode>General</c:formatCode>
                <c:ptCount val="4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Jahren'!$I$2:$I$46</c15:sqref>
                  </c15:fullRef>
                </c:ext>
              </c:extLst>
              <c:f>('bereinigt nach Jahren'!$I$2:$I$15,'bereinigt nach Jahren'!$I$17:$I$28,'bereinigt nach Jahren'!$I$31:$I$46)</c:f>
              <c:numCache>
                <c:formatCode>0.0%</c:formatCode>
                <c:ptCount val="4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0.66666666666666663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0.83333333333333337</c:v>
                </c:pt>
                <c:pt idx="16">
                  <c:v>0.66666666666666663</c:v>
                </c:pt>
                <c:pt idx="17">
                  <c:v>0.2</c:v>
                </c:pt>
                <c:pt idx="18">
                  <c:v>0.8</c:v>
                </c:pt>
                <c:pt idx="19">
                  <c:v>0.83333333333333337</c:v>
                </c:pt>
                <c:pt idx="20">
                  <c:v>0.83333333333333337</c:v>
                </c:pt>
                <c:pt idx="21">
                  <c:v>0.42857142857142855</c:v>
                </c:pt>
                <c:pt idx="22">
                  <c:v>0.4</c:v>
                </c:pt>
                <c:pt idx="23">
                  <c:v>1</c:v>
                </c:pt>
                <c:pt idx="24">
                  <c:v>0.83333333333333337</c:v>
                </c:pt>
                <c:pt idx="25">
                  <c:v>1</c:v>
                </c:pt>
                <c:pt idx="26">
                  <c:v>1</c:v>
                </c:pt>
                <c:pt idx="27">
                  <c:v>0.875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0.8571428571428571</c:v>
                </c:pt>
                <c:pt idx="32">
                  <c:v>0.8571428571428571</c:v>
                </c:pt>
                <c:pt idx="33">
                  <c:v>0.83333333333333337</c:v>
                </c:pt>
                <c:pt idx="34">
                  <c:v>1</c:v>
                </c:pt>
                <c:pt idx="35">
                  <c:v>0.83333333333333337</c:v>
                </c:pt>
                <c:pt idx="36">
                  <c:v>0.5</c:v>
                </c:pt>
                <c:pt idx="37">
                  <c:v>1</c:v>
                </c:pt>
                <c:pt idx="38">
                  <c:v>0.6</c:v>
                </c:pt>
                <c:pt idx="39">
                  <c:v>0.83333333333333337</c:v>
                </c:pt>
                <c:pt idx="40">
                  <c:v>0.66666666666666663</c:v>
                </c:pt>
                <c:pt idx="41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68-41DB-AFF0-18005A336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5477983"/>
        <c:axId val="1450780207"/>
      </c:lineChart>
      <c:catAx>
        <c:axId val="1475477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0780207"/>
        <c:crosses val="autoZero"/>
        <c:auto val="1"/>
        <c:lblAlgn val="ctr"/>
        <c:lblOffset val="100"/>
        <c:noMultiLvlLbl val="0"/>
      </c:catAx>
      <c:valAx>
        <c:axId val="1450780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5477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Geschlechterverhältnisse nach Geschlecht und Schaffensort der Autor:innen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'Autoren nach Erscheinungsort'!$N$1</c:f>
              <c:strCache>
                <c:ptCount val="1"/>
                <c:pt idx="0">
                  <c:v>Frauen*anteil (exkl. J/P/B/Erz.)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'Autoren nach Erscheinungsort'!$K$2:$K$9</c:f>
              <c:strCache>
                <c:ptCount val="8"/>
                <c:pt idx="0">
                  <c:v>Autoren insg.</c:v>
                </c:pt>
                <c:pt idx="1">
                  <c:v>Autorinnen insg.</c:v>
                </c:pt>
                <c:pt idx="2">
                  <c:v>Autor:innenteam (nur USA)</c:v>
                </c:pt>
                <c:pt idx="3">
                  <c:v>Ben Nevis (D)</c:v>
                </c:pt>
                <c:pt idx="4">
                  <c:v>Autorinnen USA</c:v>
                </c:pt>
                <c:pt idx="5">
                  <c:v>Autorinnen D</c:v>
                </c:pt>
                <c:pt idx="6">
                  <c:v>Autoren USA</c:v>
                </c:pt>
                <c:pt idx="7">
                  <c:v>Autoren D</c:v>
                </c:pt>
              </c:strCache>
            </c:strRef>
          </c:cat>
          <c:val>
            <c:numRef>
              <c:f>'Autoren nach Erscheinungsort'!$N$2:$N$9</c:f>
              <c:numCache>
                <c:formatCode>0.0%</c:formatCode>
                <c:ptCount val="8"/>
                <c:pt idx="0">
                  <c:v>0.29199999999999998</c:v>
                </c:pt>
                <c:pt idx="1">
                  <c:v>0.33800000000000002</c:v>
                </c:pt>
                <c:pt idx="2">
                  <c:v>0.35714285714285715</c:v>
                </c:pt>
                <c:pt idx="3">
                  <c:v>0.32300000000000001</c:v>
                </c:pt>
                <c:pt idx="4">
                  <c:v>0.26</c:v>
                </c:pt>
                <c:pt idx="5">
                  <c:v>0.371</c:v>
                </c:pt>
                <c:pt idx="6">
                  <c:v>0.20100000000000001</c:v>
                </c:pt>
                <c:pt idx="7">
                  <c:v>0.32200000000000001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7-4841-A690-304FCC07A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2421888"/>
        <c:axId val="72434763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'Autoren nach Erscheinungsort'!$L$1</c15:sqref>
                        </c15:formulaRef>
                      </c:ext>
                    </c:extLst>
                    <c:strCache>
                      <c:ptCount val="1"/>
                      <c:pt idx="0">
                        <c:v>Anteil BWT erfüllt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'Autoren nach Erscheinungsort'!$K$2:$K$9</c15:sqref>
                        </c15:formulaRef>
                      </c:ext>
                    </c:extLst>
                    <c:strCache>
                      <c:ptCount val="8"/>
                      <c:pt idx="0">
                        <c:v>Autoren insg.</c:v>
                      </c:pt>
                      <c:pt idx="1">
                        <c:v>Autorinnen insg.</c:v>
                      </c:pt>
                      <c:pt idx="2">
                        <c:v>Autor:innenteam (nur USA)</c:v>
                      </c:pt>
                      <c:pt idx="3">
                        <c:v>Ben Nevis (D)</c:v>
                      </c:pt>
                      <c:pt idx="4">
                        <c:v>Autorinnen USA</c:v>
                      </c:pt>
                      <c:pt idx="5">
                        <c:v>Autorinnen D</c:v>
                      </c:pt>
                      <c:pt idx="6">
                        <c:v>Autoren USA</c:v>
                      </c:pt>
                      <c:pt idx="7">
                        <c:v>Autoren 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'Autoren nach Erscheinungsort'!$L$2:$L$9</c15:sqref>
                        </c15:formulaRef>
                      </c:ext>
                    </c:extLst>
                    <c:numCache>
                      <c:formatCode>0.0%</c:formatCode>
                      <c:ptCount val="8"/>
                      <c:pt idx="0" formatCode="0.00%">
                        <c:v>0.26666666666666666</c:v>
                      </c:pt>
                      <c:pt idx="1">
                        <c:v>0.41935483870967744</c:v>
                      </c:pt>
                      <c:pt idx="2">
                        <c:v>0</c:v>
                      </c:pt>
                      <c:pt idx="3">
                        <c:v>0.2</c:v>
                      </c:pt>
                      <c:pt idx="4">
                        <c:v>0.4</c:v>
                      </c:pt>
                      <c:pt idx="5">
                        <c:v>0.42857142857142855</c:v>
                      </c:pt>
                      <c:pt idx="6">
                        <c:v>6.25E-2</c:v>
                      </c:pt>
                      <c:pt idx="7">
                        <c:v>0.3300970873786408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3087-4841-A690-304FCC07AEFC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'Autoren nach Erscheinungsort'!$M$1</c15:sqref>
                        </c15:formulaRef>
                      </c:ext>
                    </c:extLst>
                    <c:strCache>
                      <c:ptCount val="1"/>
                      <c:pt idx="0">
                        <c:v>Anteil FT erfüllt</c:v>
                      </c:pt>
                    </c:strCache>
                  </c:strRef>
                </c:tx>
                <c:spPr>
                  <a:solidFill>
                    <a:srgbClr val="92D05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'Autoren nach Erscheinungsort'!$K$2:$K$9</c15:sqref>
                        </c15:formulaRef>
                      </c:ext>
                    </c:extLst>
                    <c:strCache>
                      <c:ptCount val="8"/>
                      <c:pt idx="0">
                        <c:v>Autoren insg.</c:v>
                      </c:pt>
                      <c:pt idx="1">
                        <c:v>Autorinnen insg.</c:v>
                      </c:pt>
                      <c:pt idx="2">
                        <c:v>Autor:innenteam (nur USA)</c:v>
                      </c:pt>
                      <c:pt idx="3">
                        <c:v>Ben Nevis (D)</c:v>
                      </c:pt>
                      <c:pt idx="4">
                        <c:v>Autorinnen USA</c:v>
                      </c:pt>
                      <c:pt idx="5">
                        <c:v>Autorinnen D</c:v>
                      </c:pt>
                      <c:pt idx="6">
                        <c:v>Autoren USA</c:v>
                      </c:pt>
                      <c:pt idx="7">
                        <c:v>Autoren 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'Autoren nach Erscheinungsort'!$M$2:$M$9</c15:sqref>
                        </c15:formulaRef>
                      </c:ext>
                    </c:extLst>
                    <c:numCache>
                      <c:formatCode>0.0%</c:formatCode>
                      <c:ptCount val="8"/>
                      <c:pt idx="0">
                        <c:v>0.82222222222222219</c:v>
                      </c:pt>
                      <c:pt idx="1">
                        <c:v>0.88709677419354838</c:v>
                      </c:pt>
                      <c:pt idx="2">
                        <c:v>1</c:v>
                      </c:pt>
                      <c:pt idx="3">
                        <c:v>0.8</c:v>
                      </c:pt>
                      <c:pt idx="4">
                        <c:v>1</c:v>
                      </c:pt>
                      <c:pt idx="5">
                        <c:v>0.83333333333333337</c:v>
                      </c:pt>
                      <c:pt idx="6">
                        <c:v>0.96875</c:v>
                      </c:pt>
                      <c:pt idx="7">
                        <c:v>0.77669902912621358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087-4841-A690-304FCC07AEFC}"/>
                  </c:ext>
                </c:extLst>
              </c15:ser>
            </c15:filteredBarSeries>
          </c:ext>
        </c:extLst>
      </c:barChart>
      <c:catAx>
        <c:axId val="88242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24347632"/>
        <c:crosses val="autoZero"/>
        <c:auto val="1"/>
        <c:lblAlgn val="ctr"/>
        <c:lblOffset val="100"/>
        <c:noMultiLvlLbl val="0"/>
      </c:catAx>
      <c:valAx>
        <c:axId val="724347632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2421888"/>
        <c:crosses val="autoZero"/>
        <c:crossBetween val="between"/>
        <c:min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Verhältnis</a:t>
            </a:r>
            <a:r>
              <a:rPr lang="en-US" baseline="0"/>
              <a:t> von erfülltem FT zu erfülltem BWT</a:t>
            </a:r>
            <a:r>
              <a:rPr lang="en-US"/>
              <a:t> nach Geschlecht und Schaffensort der Autor:innen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'Autoren nach Erscheinungsort'!$O$1</c:f>
              <c:strCache>
                <c:ptCount val="1"/>
                <c:pt idx="0">
                  <c:v>FT/BWT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'Autoren nach Erscheinungsort'!$K$2:$K$9</c15:sqref>
                  </c15:fullRef>
                </c:ext>
              </c:extLst>
              <c:f>('Autoren nach Erscheinungsort'!$K$2:$K$3,'Autoren nach Erscheinungsort'!$K$5:$K$9)</c:f>
              <c:strCache>
                <c:ptCount val="7"/>
                <c:pt idx="0">
                  <c:v>Autoren insg.</c:v>
                </c:pt>
                <c:pt idx="1">
                  <c:v>Autorinnen insg.</c:v>
                </c:pt>
                <c:pt idx="2">
                  <c:v>Ben Nevis (D)</c:v>
                </c:pt>
                <c:pt idx="3">
                  <c:v>Autorinnen USA</c:v>
                </c:pt>
                <c:pt idx="4">
                  <c:v>Autorinnen D</c:v>
                </c:pt>
                <c:pt idx="5">
                  <c:v>Autoren USA</c:v>
                </c:pt>
                <c:pt idx="6">
                  <c:v>Autoren 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'Autoren nach Erscheinungsort'!$O$2:$O$9</c15:sqref>
                  </c15:fullRef>
                </c:ext>
              </c:extLst>
              <c:f>('Autoren nach Erscheinungsort'!$O$2:$O$3,'Autoren nach Erscheinungsort'!$O$5:$O$9)</c:f>
              <c:numCache>
                <c:formatCode>0.00</c:formatCode>
                <c:ptCount val="7"/>
                <c:pt idx="0">
                  <c:v>3.083333333333333</c:v>
                </c:pt>
                <c:pt idx="1">
                  <c:v>2.1153846153846154</c:v>
                </c:pt>
                <c:pt idx="2">
                  <c:v>4</c:v>
                </c:pt>
                <c:pt idx="3">
                  <c:v>2.5</c:v>
                </c:pt>
                <c:pt idx="4">
                  <c:v>1.9444444444444446</c:v>
                </c:pt>
                <c:pt idx="5">
                  <c:v>15.5</c:v>
                </c:pt>
                <c:pt idx="6">
                  <c:v>2.3529411764705879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9F-4FD8-8BB4-36D20B1FC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115472"/>
        <c:axId val="917717312"/>
      </c:barChart>
      <c:catAx>
        <c:axId val="91011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7717312"/>
        <c:crosses val="autoZero"/>
        <c:auto val="1"/>
        <c:lblAlgn val="ctr"/>
        <c:lblOffset val="100"/>
        <c:noMultiLvlLbl val="0"/>
      </c:catAx>
      <c:valAx>
        <c:axId val="91771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10115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Anteil weiblicher* Figuren bei den ??? nach Erscheinungsjahr mit Trendlinie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'bereinigt nach Jahren'!$O$1</c:f>
              <c:strCache>
                <c:ptCount val="1"/>
                <c:pt idx="0">
                  <c:v>Anteil weiblicher* Figuren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forward val="40"/>
            <c:dispRSqr val="0"/>
            <c:dispEq val="0"/>
          </c:trendline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Jahren'!$A$2:$A$15,'bereinigt nach Jahren'!$A$17:$A$28,'bereinigt nach Jahren'!$A$31:$A$46)</c:f>
              <c:numCache>
                <c:formatCode>General</c:formatCode>
                <c:ptCount val="4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Jahren'!$O$2:$O$46</c15:sqref>
                  </c15:fullRef>
                </c:ext>
              </c:extLst>
              <c:f>('bereinigt nach Jahren'!$O$2:$O$15,'bereinigt nach Jahren'!$O$17:$O$28,'bereinigt nach Jahren'!$O$31:$O$46)</c:f>
              <c:numCache>
                <c:formatCode>0.0%</c:formatCode>
                <c:ptCount val="42"/>
                <c:pt idx="0">
                  <c:v>0.24468085106382978</c:v>
                </c:pt>
                <c:pt idx="1">
                  <c:v>0.18699186991869918</c:v>
                </c:pt>
                <c:pt idx="2">
                  <c:v>0.22058823529411764</c:v>
                </c:pt>
                <c:pt idx="3">
                  <c:v>4.3478260869565216E-2</c:v>
                </c:pt>
                <c:pt idx="4">
                  <c:v>0.22857142857142856</c:v>
                </c:pt>
                <c:pt idx="5">
                  <c:v>0.16666666666666666</c:v>
                </c:pt>
                <c:pt idx="6">
                  <c:v>0.17647058823529413</c:v>
                </c:pt>
                <c:pt idx="7">
                  <c:v>0.2</c:v>
                </c:pt>
                <c:pt idx="8">
                  <c:v>0.3</c:v>
                </c:pt>
                <c:pt idx="9">
                  <c:v>0.39393939393939392</c:v>
                </c:pt>
                <c:pt idx="10">
                  <c:v>0.20689655172413793</c:v>
                </c:pt>
                <c:pt idx="11">
                  <c:v>0.29032258064516131</c:v>
                </c:pt>
                <c:pt idx="12">
                  <c:v>0.29545454545454547</c:v>
                </c:pt>
                <c:pt idx="13">
                  <c:v>0.28846153846153844</c:v>
                </c:pt>
                <c:pt idx="14">
                  <c:v>0.37777777777777777</c:v>
                </c:pt>
                <c:pt idx="15">
                  <c:v>0.39772727272727271</c:v>
                </c:pt>
                <c:pt idx="16">
                  <c:v>0.39285714285714285</c:v>
                </c:pt>
                <c:pt idx="17">
                  <c:v>0.47368421052631576</c:v>
                </c:pt>
                <c:pt idx="18">
                  <c:v>0.19444444444444445</c:v>
                </c:pt>
                <c:pt idx="19">
                  <c:v>0.32692307692307693</c:v>
                </c:pt>
                <c:pt idx="20">
                  <c:v>0.33333333333333331</c:v>
                </c:pt>
                <c:pt idx="21">
                  <c:v>0.41095890410958902</c:v>
                </c:pt>
                <c:pt idx="22">
                  <c:v>0.41860465116279072</c:v>
                </c:pt>
                <c:pt idx="23">
                  <c:v>0.35185185185185186</c:v>
                </c:pt>
                <c:pt idx="24">
                  <c:v>0.35714285714285715</c:v>
                </c:pt>
                <c:pt idx="25">
                  <c:v>0.4</c:v>
                </c:pt>
                <c:pt idx="26">
                  <c:v>0.22535211267605634</c:v>
                </c:pt>
                <c:pt idx="27">
                  <c:v>0.28947368421052633</c:v>
                </c:pt>
                <c:pt idx="28">
                  <c:v>0.23376623376623376</c:v>
                </c:pt>
                <c:pt idx="29">
                  <c:v>0.26744186046511625</c:v>
                </c:pt>
                <c:pt idx="30">
                  <c:v>0.28125</c:v>
                </c:pt>
                <c:pt idx="31">
                  <c:v>0.23728813559322035</c:v>
                </c:pt>
                <c:pt idx="32">
                  <c:v>0.36263736263736263</c:v>
                </c:pt>
                <c:pt idx="33">
                  <c:v>0.34210526315789475</c:v>
                </c:pt>
                <c:pt idx="34">
                  <c:v>0.3</c:v>
                </c:pt>
                <c:pt idx="35">
                  <c:v>0.33823529411764708</c:v>
                </c:pt>
                <c:pt idx="36">
                  <c:v>0.39189189189189189</c:v>
                </c:pt>
                <c:pt idx="37">
                  <c:v>0.34523809523809523</c:v>
                </c:pt>
                <c:pt idx="38">
                  <c:v>0.43181818181818182</c:v>
                </c:pt>
                <c:pt idx="39">
                  <c:v>0.32835820895522388</c:v>
                </c:pt>
                <c:pt idx="40">
                  <c:v>0.328125</c:v>
                </c:pt>
                <c:pt idx="41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31-45D2-BACD-A7A536B42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4614287"/>
        <c:axId val="1448479407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'bereinigt nach Jahren'!$H$1</c15:sqref>
                        </c15:formulaRef>
                      </c:ext>
                    </c:extLst>
                    <c:strCache>
                      <c:ptCount val="1"/>
                      <c:pt idx="0">
                        <c:v>Anteil BWT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ullRef>
                          <c15:sqref>'bereinigt nach Jahren'!$A$2:$A$46</c15:sqref>
                        </c15:fullRef>
                        <c15:formulaRef>
                          <c15:sqref>('bereinigt nach Jahren'!$A$2:$A$15,'bereinigt nach Jahren'!$A$17:$A$28,'bereinigt nach Jahren'!$A$31:$A$46)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1979</c:v>
                      </c:pt>
                      <c:pt idx="1">
                        <c:v>1980</c:v>
                      </c:pt>
                      <c:pt idx="2">
                        <c:v>1981</c:v>
                      </c:pt>
                      <c:pt idx="3">
                        <c:v>1982</c:v>
                      </c:pt>
                      <c:pt idx="4">
                        <c:v>1983</c:v>
                      </c:pt>
                      <c:pt idx="5">
                        <c:v>1984</c:v>
                      </c:pt>
                      <c:pt idx="6">
                        <c:v>1985</c:v>
                      </c:pt>
                      <c:pt idx="7">
                        <c:v>1986</c:v>
                      </c:pt>
                      <c:pt idx="8">
                        <c:v>1987</c:v>
                      </c:pt>
                      <c:pt idx="9">
                        <c:v>1988</c:v>
                      </c:pt>
                      <c:pt idx="10">
                        <c:v>1989</c:v>
                      </c:pt>
                      <c:pt idx="11">
                        <c:v>1990</c:v>
                      </c:pt>
                      <c:pt idx="12">
                        <c:v>1991</c:v>
                      </c:pt>
                      <c:pt idx="13">
                        <c:v>1992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2008</c:v>
                      </c:pt>
                      <c:pt idx="27">
                        <c:v>2009</c:v>
                      </c:pt>
                      <c:pt idx="28">
                        <c:v>2010</c:v>
                      </c:pt>
                      <c:pt idx="29">
                        <c:v>2011</c:v>
                      </c:pt>
                      <c:pt idx="30">
                        <c:v>2012</c:v>
                      </c:pt>
                      <c:pt idx="31">
                        <c:v>2013</c:v>
                      </c:pt>
                      <c:pt idx="32">
                        <c:v>2014</c:v>
                      </c:pt>
                      <c:pt idx="33">
                        <c:v>2015</c:v>
                      </c:pt>
                      <c:pt idx="34">
                        <c:v>2016</c:v>
                      </c:pt>
                      <c:pt idx="35">
                        <c:v>2017</c:v>
                      </c:pt>
                      <c:pt idx="36">
                        <c:v>2018</c:v>
                      </c:pt>
                      <c:pt idx="37">
                        <c:v>2019</c:v>
                      </c:pt>
                      <c:pt idx="38">
                        <c:v>2020</c:v>
                      </c:pt>
                      <c:pt idx="39">
                        <c:v>2021</c:v>
                      </c:pt>
                      <c:pt idx="40">
                        <c:v>2022</c:v>
                      </c:pt>
                      <c:pt idx="41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'bereinigt nach Jahren'!$H$2:$H$46</c15:sqref>
                        </c15:fullRef>
                        <c15:formulaRef>
                          <c15:sqref>('bereinigt nach Jahren'!$H$2:$H$15,'bereinigt nach Jahren'!$H$17:$H$28,'bereinigt nach Jahren'!$H$31:$H$46)</c15:sqref>
                        </c15:formulaRef>
                      </c:ext>
                    </c:extLst>
                    <c:numCache>
                      <c:formatCode>0.0%</c:formatCode>
                      <c:ptCount val="42"/>
                      <c:pt idx="0">
                        <c:v>0.1111111111111111</c:v>
                      </c:pt>
                      <c:pt idx="1">
                        <c:v>0.25</c:v>
                      </c:pt>
                      <c:pt idx="2">
                        <c:v>0.33333333333333331</c:v>
                      </c:pt>
                      <c:pt idx="3">
                        <c:v>0</c:v>
                      </c:pt>
                      <c:pt idx="4">
                        <c:v>0.66666666666666663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0.5</c:v>
                      </c:pt>
                      <c:pt idx="10">
                        <c:v>0.5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0.66666666666666663</c:v>
                      </c:pt>
                      <c:pt idx="16">
                        <c:v>0.5</c:v>
                      </c:pt>
                      <c:pt idx="17">
                        <c:v>0.4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0.16666666666666666</c:v>
                      </c:pt>
                      <c:pt idx="21">
                        <c:v>0.5714285714285714</c:v>
                      </c:pt>
                      <c:pt idx="22">
                        <c:v>0.2</c:v>
                      </c:pt>
                      <c:pt idx="23">
                        <c:v>0.2857142857142857</c:v>
                      </c:pt>
                      <c:pt idx="24">
                        <c:v>0.5</c:v>
                      </c:pt>
                      <c:pt idx="25">
                        <c:v>0</c:v>
                      </c:pt>
                      <c:pt idx="26">
                        <c:v>0.14285714285714285</c:v>
                      </c:pt>
                      <c:pt idx="27">
                        <c:v>0.25</c:v>
                      </c:pt>
                      <c:pt idx="28">
                        <c:v>0.25</c:v>
                      </c:pt>
                      <c:pt idx="29">
                        <c:v>0.2857142857142857</c:v>
                      </c:pt>
                      <c:pt idx="30">
                        <c:v>0.25</c:v>
                      </c:pt>
                      <c:pt idx="31">
                        <c:v>0.2857142857142857</c:v>
                      </c:pt>
                      <c:pt idx="32">
                        <c:v>0.2857142857142857</c:v>
                      </c:pt>
                      <c:pt idx="33">
                        <c:v>0.5</c:v>
                      </c:pt>
                      <c:pt idx="34">
                        <c:v>0.33333333333333331</c:v>
                      </c:pt>
                      <c:pt idx="35">
                        <c:v>0.5</c:v>
                      </c:pt>
                      <c:pt idx="36">
                        <c:v>0.5</c:v>
                      </c:pt>
                      <c:pt idx="37">
                        <c:v>0.33333333333333331</c:v>
                      </c:pt>
                      <c:pt idx="38">
                        <c:v>0.8</c:v>
                      </c:pt>
                      <c:pt idx="39">
                        <c:v>0.5</c:v>
                      </c:pt>
                      <c:pt idx="40">
                        <c:v>0.33333333333333331</c:v>
                      </c:pt>
                      <c:pt idx="41">
                        <c:v>0.4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831-45D2-BACD-A7A536B42EBE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Jahren'!$I$1</c15:sqref>
                        </c15:formulaRef>
                      </c:ext>
                    </c:extLst>
                    <c:strCache>
                      <c:ptCount val="1"/>
                      <c:pt idx="0">
                        <c:v>Anteil FT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'bereinigt nach Jahren'!$A$2:$A$46</c15:sqref>
                        </c15:fullRef>
                        <c15:formulaRef>
                          <c15:sqref>('bereinigt nach Jahren'!$A$2:$A$15,'bereinigt nach Jahren'!$A$17:$A$28,'bereinigt nach Jahren'!$A$31:$A$46)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1979</c:v>
                      </c:pt>
                      <c:pt idx="1">
                        <c:v>1980</c:v>
                      </c:pt>
                      <c:pt idx="2">
                        <c:v>1981</c:v>
                      </c:pt>
                      <c:pt idx="3">
                        <c:v>1982</c:v>
                      </c:pt>
                      <c:pt idx="4">
                        <c:v>1983</c:v>
                      </c:pt>
                      <c:pt idx="5">
                        <c:v>1984</c:v>
                      </c:pt>
                      <c:pt idx="6">
                        <c:v>1985</c:v>
                      </c:pt>
                      <c:pt idx="7">
                        <c:v>1986</c:v>
                      </c:pt>
                      <c:pt idx="8">
                        <c:v>1987</c:v>
                      </c:pt>
                      <c:pt idx="9">
                        <c:v>1988</c:v>
                      </c:pt>
                      <c:pt idx="10">
                        <c:v>1989</c:v>
                      </c:pt>
                      <c:pt idx="11">
                        <c:v>1990</c:v>
                      </c:pt>
                      <c:pt idx="12">
                        <c:v>1991</c:v>
                      </c:pt>
                      <c:pt idx="13">
                        <c:v>1992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2008</c:v>
                      </c:pt>
                      <c:pt idx="27">
                        <c:v>2009</c:v>
                      </c:pt>
                      <c:pt idx="28">
                        <c:v>2010</c:v>
                      </c:pt>
                      <c:pt idx="29">
                        <c:v>2011</c:v>
                      </c:pt>
                      <c:pt idx="30">
                        <c:v>2012</c:v>
                      </c:pt>
                      <c:pt idx="31">
                        <c:v>2013</c:v>
                      </c:pt>
                      <c:pt idx="32">
                        <c:v>2014</c:v>
                      </c:pt>
                      <c:pt idx="33">
                        <c:v>2015</c:v>
                      </c:pt>
                      <c:pt idx="34">
                        <c:v>2016</c:v>
                      </c:pt>
                      <c:pt idx="35">
                        <c:v>2017</c:v>
                      </c:pt>
                      <c:pt idx="36">
                        <c:v>2018</c:v>
                      </c:pt>
                      <c:pt idx="37">
                        <c:v>2019</c:v>
                      </c:pt>
                      <c:pt idx="38">
                        <c:v>2020</c:v>
                      </c:pt>
                      <c:pt idx="39">
                        <c:v>2021</c:v>
                      </c:pt>
                      <c:pt idx="40">
                        <c:v>2022</c:v>
                      </c:pt>
                      <c:pt idx="41">
                        <c:v>2023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'bereinigt nach Jahren'!$I$2:$I$46</c15:sqref>
                        </c15:fullRef>
                        <c15:formulaRef>
                          <c15:sqref>('bereinigt nach Jahren'!$I$2:$I$15,'bereinigt nach Jahren'!$I$17:$I$28,'bereinigt nach Jahren'!$I$31:$I$46)</c15:sqref>
                        </c15:formulaRef>
                      </c:ext>
                    </c:extLst>
                    <c:numCache>
                      <c:formatCode>0.0%</c:formatCode>
                      <c:ptCount val="42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0.66666666666666663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1</c:v>
                      </c:pt>
                      <c:pt idx="14">
                        <c:v>1</c:v>
                      </c:pt>
                      <c:pt idx="15">
                        <c:v>0.83333333333333337</c:v>
                      </c:pt>
                      <c:pt idx="16">
                        <c:v>0.66666666666666663</c:v>
                      </c:pt>
                      <c:pt idx="17">
                        <c:v>0.2</c:v>
                      </c:pt>
                      <c:pt idx="18">
                        <c:v>0.8</c:v>
                      </c:pt>
                      <c:pt idx="19">
                        <c:v>0.83333333333333337</c:v>
                      </c:pt>
                      <c:pt idx="20">
                        <c:v>0.83333333333333337</c:v>
                      </c:pt>
                      <c:pt idx="21">
                        <c:v>0.42857142857142855</c:v>
                      </c:pt>
                      <c:pt idx="22">
                        <c:v>0.4</c:v>
                      </c:pt>
                      <c:pt idx="23">
                        <c:v>1</c:v>
                      </c:pt>
                      <c:pt idx="24">
                        <c:v>0.83333333333333337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0.875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0.8571428571428571</c:v>
                      </c:pt>
                      <c:pt idx="32">
                        <c:v>0.8571428571428571</c:v>
                      </c:pt>
                      <c:pt idx="33">
                        <c:v>0.83333333333333337</c:v>
                      </c:pt>
                      <c:pt idx="34">
                        <c:v>1</c:v>
                      </c:pt>
                      <c:pt idx="35">
                        <c:v>0.83333333333333337</c:v>
                      </c:pt>
                      <c:pt idx="36">
                        <c:v>0.5</c:v>
                      </c:pt>
                      <c:pt idx="37">
                        <c:v>1</c:v>
                      </c:pt>
                      <c:pt idx="38">
                        <c:v>0.6</c:v>
                      </c:pt>
                      <c:pt idx="39">
                        <c:v>0.83333333333333337</c:v>
                      </c:pt>
                      <c:pt idx="40">
                        <c:v>0.66666666666666663</c:v>
                      </c:pt>
                      <c:pt idx="41">
                        <c:v>0.6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831-45D2-BACD-A7A536B42EBE}"/>
                  </c:ext>
                </c:extLst>
              </c15:ser>
            </c15:filteredLineSeries>
          </c:ext>
        </c:extLst>
      </c:lineChart>
      <c:dateAx>
        <c:axId val="1514614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8479407"/>
        <c:crosses val="autoZero"/>
        <c:auto val="0"/>
        <c:lblOffset val="100"/>
        <c:baseTimeUnit val="days"/>
      </c:dateAx>
      <c:valAx>
        <c:axId val="144847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4614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'bereinigt nach Jahren'!$N$1</c:f>
              <c:strCache>
                <c:ptCount val="1"/>
                <c:pt idx="0">
                  <c:v>FT/BWT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Jahren'!$A$2:$A$4,'bereinigt nach Jahren'!$A$6,'bereinigt nach Jahren'!$A$11:$A$12,'bereinigt nach Jahren'!$A$18:$A$20,'bereinigt nach Jahren'!$A$23:$A$27,'bereinigt nach Jahren'!$A$31:$A$46)</c:f>
              <c:numCache>
                <c:formatCode>General</c:formatCode>
                <c:ptCount val="30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1983</c:v>
                </c:pt>
                <c:pt idx="4">
                  <c:v>1988</c:v>
                </c:pt>
                <c:pt idx="5">
                  <c:v>1989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Jahren'!$N$2:$N$46</c15:sqref>
                  </c15:fullRef>
                </c:ext>
              </c:extLst>
              <c:f>('bereinigt nach Jahren'!$N$2:$N$4,'bereinigt nach Jahren'!$N$6,'bereinigt nach Jahren'!$N$11:$N$12,'bereinigt nach Jahren'!$N$18:$N$20,'bereinigt nach Jahren'!$N$23:$N$27,'bereinigt nach Jahren'!$N$31:$N$46)</c:f>
              <c:numCache>
                <c:formatCode>0.00</c:formatCode>
                <c:ptCount val="30"/>
                <c:pt idx="0">
                  <c:v>9</c:v>
                </c:pt>
                <c:pt idx="1">
                  <c:v>4</c:v>
                </c:pt>
                <c:pt idx="2">
                  <c:v>3</c:v>
                </c:pt>
                <c:pt idx="3">
                  <c:v>1.5</c:v>
                </c:pt>
                <c:pt idx="4">
                  <c:v>2</c:v>
                </c:pt>
                <c:pt idx="5">
                  <c:v>2</c:v>
                </c:pt>
                <c:pt idx="6">
                  <c:v>1.2500000000000002</c:v>
                </c:pt>
                <c:pt idx="7">
                  <c:v>1.3333333333333333</c:v>
                </c:pt>
                <c:pt idx="8">
                  <c:v>0.5</c:v>
                </c:pt>
                <c:pt idx="9">
                  <c:v>5.0000000000000009</c:v>
                </c:pt>
                <c:pt idx="10">
                  <c:v>0.75</c:v>
                </c:pt>
                <c:pt idx="11">
                  <c:v>2</c:v>
                </c:pt>
                <c:pt idx="12">
                  <c:v>3.5</c:v>
                </c:pt>
                <c:pt idx="13">
                  <c:v>1.6666666666666667</c:v>
                </c:pt>
                <c:pt idx="14">
                  <c:v>7</c:v>
                </c:pt>
                <c:pt idx="15">
                  <c:v>3.5</c:v>
                </c:pt>
                <c:pt idx="16">
                  <c:v>4</c:v>
                </c:pt>
                <c:pt idx="17">
                  <c:v>3.5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1.6666666666666667</c:v>
                </c:pt>
                <c:pt idx="22">
                  <c:v>3</c:v>
                </c:pt>
                <c:pt idx="23">
                  <c:v>1.6666666666666667</c:v>
                </c:pt>
                <c:pt idx="24">
                  <c:v>1</c:v>
                </c:pt>
                <c:pt idx="25">
                  <c:v>3</c:v>
                </c:pt>
                <c:pt idx="26">
                  <c:v>0.74999999999999989</c:v>
                </c:pt>
                <c:pt idx="27">
                  <c:v>1.6666666666666667</c:v>
                </c:pt>
                <c:pt idx="28">
                  <c:v>2</c:v>
                </c:pt>
                <c:pt idx="29">
                  <c:v>1.4999999999999998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DB-4278-9A32-865B9E940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023967"/>
        <c:axId val="142926047"/>
      </c:lineChart>
      <c:catAx>
        <c:axId val="156023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2926047"/>
        <c:crosses val="autoZero"/>
        <c:auto val="1"/>
        <c:lblAlgn val="ctr"/>
        <c:lblOffset val="100"/>
        <c:noMultiLvlLbl val="0"/>
      </c:catAx>
      <c:valAx>
        <c:axId val="142926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6023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Verhältnis von erfülltem</a:t>
            </a:r>
            <a:r>
              <a:rPr lang="de-DE" baseline="0"/>
              <a:t> </a:t>
            </a:r>
            <a:r>
              <a:rPr lang="de-DE"/>
              <a:t>FT</a:t>
            </a:r>
            <a:r>
              <a:rPr lang="de-DE" baseline="0"/>
              <a:t> zu erfülltem </a:t>
            </a:r>
            <a:r>
              <a:rPr lang="de-DE"/>
              <a:t>BWT bei den Hörspielfolgen der Drei Fragezeichen nach Jahr (mit Ersatzwerten)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'bereinigt nach Jahren'!$P$1</c:f>
              <c:strCache>
                <c:ptCount val="1"/>
                <c:pt idx="0">
                  <c:v>FT/BWT Mit Ersatzwerten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6"/>
            <c:dispRSqr val="0"/>
            <c:dispEq val="0"/>
          </c:trendline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Jahren'!$A$2:$A$15,'bereinigt nach Jahren'!$A$17:$A$28,'bereinigt nach Jahren'!$A$31:$A$46)</c:f>
              <c:numCache>
                <c:formatCode>General</c:formatCode>
                <c:ptCount val="4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Jahren'!$P$2:$P$46</c15:sqref>
                  </c15:fullRef>
                </c:ext>
              </c:extLst>
              <c:f>('bereinigt nach Jahren'!$P$2:$P$15,'bereinigt nach Jahren'!$P$17:$P$28,'bereinigt nach Jahren'!$P$31:$P$46)</c:f>
              <c:numCache>
                <c:formatCode>0.00</c:formatCode>
                <c:ptCount val="42"/>
                <c:pt idx="0">
                  <c:v>9</c:v>
                </c:pt>
                <c:pt idx="1">
                  <c:v>4</c:v>
                </c:pt>
                <c:pt idx="2">
                  <c:v>3</c:v>
                </c:pt>
                <c:pt idx="3">
                  <c:v>10</c:v>
                </c:pt>
                <c:pt idx="4">
                  <c:v>1.5</c:v>
                </c:pt>
                <c:pt idx="5">
                  <c:v>10</c:v>
                </c:pt>
                <c:pt idx="6">
                  <c:v>10</c:v>
                </c:pt>
                <c:pt idx="7">
                  <c:v>6.67</c:v>
                </c:pt>
                <c:pt idx="8">
                  <c:v>10</c:v>
                </c:pt>
                <c:pt idx="9">
                  <c:v>2</c:v>
                </c:pt>
                <c:pt idx="10">
                  <c:v>2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1.2500000000000002</c:v>
                </c:pt>
                <c:pt idx="16">
                  <c:v>1.3333333333333333</c:v>
                </c:pt>
                <c:pt idx="17">
                  <c:v>0.5</c:v>
                </c:pt>
                <c:pt idx="18">
                  <c:v>8</c:v>
                </c:pt>
                <c:pt idx="19">
                  <c:v>8.33</c:v>
                </c:pt>
                <c:pt idx="20">
                  <c:v>5.0000000000000009</c:v>
                </c:pt>
                <c:pt idx="21">
                  <c:v>0.75</c:v>
                </c:pt>
                <c:pt idx="22">
                  <c:v>2</c:v>
                </c:pt>
                <c:pt idx="23">
                  <c:v>3.5</c:v>
                </c:pt>
                <c:pt idx="24">
                  <c:v>1.6666666666666667</c:v>
                </c:pt>
                <c:pt idx="25">
                  <c:v>10</c:v>
                </c:pt>
                <c:pt idx="26">
                  <c:v>7</c:v>
                </c:pt>
                <c:pt idx="27">
                  <c:v>3.5</c:v>
                </c:pt>
                <c:pt idx="28">
                  <c:v>4</c:v>
                </c:pt>
                <c:pt idx="29">
                  <c:v>3.5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1.6666666666666667</c:v>
                </c:pt>
                <c:pt idx="34">
                  <c:v>3</c:v>
                </c:pt>
                <c:pt idx="35">
                  <c:v>1.6666666666666667</c:v>
                </c:pt>
                <c:pt idx="36">
                  <c:v>1</c:v>
                </c:pt>
                <c:pt idx="37">
                  <c:v>3</c:v>
                </c:pt>
                <c:pt idx="38">
                  <c:v>0.74999999999999989</c:v>
                </c:pt>
                <c:pt idx="39">
                  <c:v>1.6666666666666667</c:v>
                </c:pt>
                <c:pt idx="40">
                  <c:v>2</c:v>
                </c:pt>
                <c:pt idx="41">
                  <c:v>1.4999999999999998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95-4F71-99EE-9DF414F38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2026527"/>
        <c:axId val="167411759"/>
      </c:lineChart>
      <c:dateAx>
        <c:axId val="162026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7411759"/>
        <c:crosses val="autoZero"/>
        <c:auto val="0"/>
        <c:lblOffset val="100"/>
        <c:baseTimeUnit val="days"/>
      </c:dateAx>
      <c:valAx>
        <c:axId val="167411759"/>
        <c:scaling>
          <c:orientation val="minMax"/>
          <c:max val="1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2026527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Anteil weiblicher* Figuren bei den ???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'bereinigt nach Jahren'!$O$1</c:f>
              <c:strCache>
                <c:ptCount val="1"/>
                <c:pt idx="0">
                  <c:v>Anteil weiblicher* Figuren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Jahren'!$A$2:$A$15,'bereinigt nach Jahren'!$A$17:$A$28,'bereinigt nach Jahren'!$A$31:$A$46)</c:f>
              <c:numCache>
                <c:formatCode>General</c:formatCode>
                <c:ptCount val="4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Jahren'!$O$2:$O$46</c15:sqref>
                  </c15:fullRef>
                </c:ext>
              </c:extLst>
              <c:f>('bereinigt nach Jahren'!$O$2:$O$15,'bereinigt nach Jahren'!$O$17:$O$28,'bereinigt nach Jahren'!$O$31:$O$46)</c:f>
              <c:numCache>
                <c:formatCode>0.0%</c:formatCode>
                <c:ptCount val="42"/>
                <c:pt idx="0">
                  <c:v>0.24468085106382978</c:v>
                </c:pt>
                <c:pt idx="1">
                  <c:v>0.18699186991869918</c:v>
                </c:pt>
                <c:pt idx="2">
                  <c:v>0.22058823529411764</c:v>
                </c:pt>
                <c:pt idx="3">
                  <c:v>4.3478260869565216E-2</c:v>
                </c:pt>
                <c:pt idx="4">
                  <c:v>0.22857142857142856</c:v>
                </c:pt>
                <c:pt idx="5">
                  <c:v>0.16666666666666666</c:v>
                </c:pt>
                <c:pt idx="6">
                  <c:v>0.17647058823529413</c:v>
                </c:pt>
                <c:pt idx="7">
                  <c:v>0.2</c:v>
                </c:pt>
                <c:pt idx="8">
                  <c:v>0.3</c:v>
                </c:pt>
                <c:pt idx="9">
                  <c:v>0.39393939393939392</c:v>
                </c:pt>
                <c:pt idx="10">
                  <c:v>0.20689655172413793</c:v>
                </c:pt>
                <c:pt idx="11">
                  <c:v>0.29032258064516131</c:v>
                </c:pt>
                <c:pt idx="12">
                  <c:v>0.29545454545454547</c:v>
                </c:pt>
                <c:pt idx="13">
                  <c:v>0.28846153846153844</c:v>
                </c:pt>
                <c:pt idx="14">
                  <c:v>0.37777777777777777</c:v>
                </c:pt>
                <c:pt idx="15">
                  <c:v>0.39772727272727271</c:v>
                </c:pt>
                <c:pt idx="16">
                  <c:v>0.39285714285714285</c:v>
                </c:pt>
                <c:pt idx="17">
                  <c:v>0.47368421052631576</c:v>
                </c:pt>
                <c:pt idx="18">
                  <c:v>0.19444444444444445</c:v>
                </c:pt>
                <c:pt idx="19">
                  <c:v>0.32692307692307693</c:v>
                </c:pt>
                <c:pt idx="20">
                  <c:v>0.33333333333333331</c:v>
                </c:pt>
                <c:pt idx="21">
                  <c:v>0.41095890410958902</c:v>
                </c:pt>
                <c:pt idx="22">
                  <c:v>0.41860465116279072</c:v>
                </c:pt>
                <c:pt idx="23">
                  <c:v>0.35185185185185186</c:v>
                </c:pt>
                <c:pt idx="24">
                  <c:v>0.35714285714285715</c:v>
                </c:pt>
                <c:pt idx="25">
                  <c:v>0.4</c:v>
                </c:pt>
                <c:pt idx="26">
                  <c:v>0.22535211267605634</c:v>
                </c:pt>
                <c:pt idx="27">
                  <c:v>0.28947368421052633</c:v>
                </c:pt>
                <c:pt idx="28">
                  <c:v>0.23376623376623376</c:v>
                </c:pt>
                <c:pt idx="29">
                  <c:v>0.26744186046511625</c:v>
                </c:pt>
                <c:pt idx="30">
                  <c:v>0.28125</c:v>
                </c:pt>
                <c:pt idx="31">
                  <c:v>0.23728813559322035</c:v>
                </c:pt>
                <c:pt idx="32">
                  <c:v>0.36263736263736263</c:v>
                </c:pt>
                <c:pt idx="33">
                  <c:v>0.34210526315789475</c:v>
                </c:pt>
                <c:pt idx="34">
                  <c:v>0.3</c:v>
                </c:pt>
                <c:pt idx="35">
                  <c:v>0.33823529411764708</c:v>
                </c:pt>
                <c:pt idx="36">
                  <c:v>0.39189189189189189</c:v>
                </c:pt>
                <c:pt idx="37">
                  <c:v>0.34523809523809523</c:v>
                </c:pt>
                <c:pt idx="38">
                  <c:v>0.43181818181818182</c:v>
                </c:pt>
                <c:pt idx="39">
                  <c:v>0.32835820895522388</c:v>
                </c:pt>
                <c:pt idx="40">
                  <c:v>0.328125</c:v>
                </c:pt>
                <c:pt idx="41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04-4DAA-ACBB-BFFBC198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4614287"/>
        <c:axId val="1448479407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'bereinigt nach Jahren'!$H$1</c15:sqref>
                        </c15:formulaRef>
                      </c:ext>
                    </c:extLst>
                    <c:strCache>
                      <c:ptCount val="1"/>
                      <c:pt idx="0">
                        <c:v>Anteil BWT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ullRef>
                          <c15:sqref>'bereinigt nach Jahren'!$A$2:$A$46</c15:sqref>
                        </c15:fullRef>
                        <c15:formulaRef>
                          <c15:sqref>('bereinigt nach Jahren'!$A$2:$A$15,'bereinigt nach Jahren'!$A$17:$A$28,'bereinigt nach Jahren'!$A$31:$A$46)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1979</c:v>
                      </c:pt>
                      <c:pt idx="1">
                        <c:v>1980</c:v>
                      </c:pt>
                      <c:pt idx="2">
                        <c:v>1981</c:v>
                      </c:pt>
                      <c:pt idx="3">
                        <c:v>1982</c:v>
                      </c:pt>
                      <c:pt idx="4">
                        <c:v>1983</c:v>
                      </c:pt>
                      <c:pt idx="5">
                        <c:v>1984</c:v>
                      </c:pt>
                      <c:pt idx="6">
                        <c:v>1985</c:v>
                      </c:pt>
                      <c:pt idx="7">
                        <c:v>1986</c:v>
                      </c:pt>
                      <c:pt idx="8">
                        <c:v>1987</c:v>
                      </c:pt>
                      <c:pt idx="9">
                        <c:v>1988</c:v>
                      </c:pt>
                      <c:pt idx="10">
                        <c:v>1989</c:v>
                      </c:pt>
                      <c:pt idx="11">
                        <c:v>1990</c:v>
                      </c:pt>
                      <c:pt idx="12">
                        <c:v>1991</c:v>
                      </c:pt>
                      <c:pt idx="13">
                        <c:v>1992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2008</c:v>
                      </c:pt>
                      <c:pt idx="27">
                        <c:v>2009</c:v>
                      </c:pt>
                      <c:pt idx="28">
                        <c:v>2010</c:v>
                      </c:pt>
                      <c:pt idx="29">
                        <c:v>2011</c:v>
                      </c:pt>
                      <c:pt idx="30">
                        <c:v>2012</c:v>
                      </c:pt>
                      <c:pt idx="31">
                        <c:v>2013</c:v>
                      </c:pt>
                      <c:pt idx="32">
                        <c:v>2014</c:v>
                      </c:pt>
                      <c:pt idx="33">
                        <c:v>2015</c:v>
                      </c:pt>
                      <c:pt idx="34">
                        <c:v>2016</c:v>
                      </c:pt>
                      <c:pt idx="35">
                        <c:v>2017</c:v>
                      </c:pt>
                      <c:pt idx="36">
                        <c:v>2018</c:v>
                      </c:pt>
                      <c:pt idx="37">
                        <c:v>2019</c:v>
                      </c:pt>
                      <c:pt idx="38">
                        <c:v>2020</c:v>
                      </c:pt>
                      <c:pt idx="39">
                        <c:v>2021</c:v>
                      </c:pt>
                      <c:pt idx="40">
                        <c:v>2022</c:v>
                      </c:pt>
                      <c:pt idx="41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'bereinigt nach Jahren'!$H$2:$H$46</c15:sqref>
                        </c15:fullRef>
                        <c15:formulaRef>
                          <c15:sqref>('bereinigt nach Jahren'!$H$2:$H$15,'bereinigt nach Jahren'!$H$17:$H$28,'bereinigt nach Jahren'!$H$31:$H$46)</c15:sqref>
                        </c15:formulaRef>
                      </c:ext>
                    </c:extLst>
                    <c:numCache>
                      <c:formatCode>0.0%</c:formatCode>
                      <c:ptCount val="42"/>
                      <c:pt idx="0">
                        <c:v>0.1111111111111111</c:v>
                      </c:pt>
                      <c:pt idx="1">
                        <c:v>0.25</c:v>
                      </c:pt>
                      <c:pt idx="2">
                        <c:v>0.33333333333333331</c:v>
                      </c:pt>
                      <c:pt idx="3">
                        <c:v>0</c:v>
                      </c:pt>
                      <c:pt idx="4">
                        <c:v>0.66666666666666663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0.5</c:v>
                      </c:pt>
                      <c:pt idx="10">
                        <c:v>0.5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0.66666666666666663</c:v>
                      </c:pt>
                      <c:pt idx="16">
                        <c:v>0.5</c:v>
                      </c:pt>
                      <c:pt idx="17">
                        <c:v>0.4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0.16666666666666666</c:v>
                      </c:pt>
                      <c:pt idx="21">
                        <c:v>0.5714285714285714</c:v>
                      </c:pt>
                      <c:pt idx="22">
                        <c:v>0.2</c:v>
                      </c:pt>
                      <c:pt idx="23">
                        <c:v>0.2857142857142857</c:v>
                      </c:pt>
                      <c:pt idx="24">
                        <c:v>0.5</c:v>
                      </c:pt>
                      <c:pt idx="25">
                        <c:v>0</c:v>
                      </c:pt>
                      <c:pt idx="26">
                        <c:v>0.14285714285714285</c:v>
                      </c:pt>
                      <c:pt idx="27">
                        <c:v>0.25</c:v>
                      </c:pt>
                      <c:pt idx="28">
                        <c:v>0.25</c:v>
                      </c:pt>
                      <c:pt idx="29">
                        <c:v>0.2857142857142857</c:v>
                      </c:pt>
                      <c:pt idx="30">
                        <c:v>0.25</c:v>
                      </c:pt>
                      <c:pt idx="31">
                        <c:v>0.2857142857142857</c:v>
                      </c:pt>
                      <c:pt idx="32">
                        <c:v>0.2857142857142857</c:v>
                      </c:pt>
                      <c:pt idx="33">
                        <c:v>0.5</c:v>
                      </c:pt>
                      <c:pt idx="34">
                        <c:v>0.33333333333333331</c:v>
                      </c:pt>
                      <c:pt idx="35">
                        <c:v>0.5</c:v>
                      </c:pt>
                      <c:pt idx="36">
                        <c:v>0.5</c:v>
                      </c:pt>
                      <c:pt idx="37">
                        <c:v>0.33333333333333331</c:v>
                      </c:pt>
                      <c:pt idx="38">
                        <c:v>0.8</c:v>
                      </c:pt>
                      <c:pt idx="39">
                        <c:v>0.5</c:v>
                      </c:pt>
                      <c:pt idx="40">
                        <c:v>0.33333333333333331</c:v>
                      </c:pt>
                      <c:pt idx="41">
                        <c:v>0.4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AD04-4DAA-ACBB-BFFBC198AB02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Jahren'!$I$1</c15:sqref>
                        </c15:formulaRef>
                      </c:ext>
                    </c:extLst>
                    <c:strCache>
                      <c:ptCount val="1"/>
                      <c:pt idx="0">
                        <c:v>Anteil FT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'bereinigt nach Jahren'!$A$2:$A$46</c15:sqref>
                        </c15:fullRef>
                        <c15:formulaRef>
                          <c15:sqref>('bereinigt nach Jahren'!$A$2:$A$15,'bereinigt nach Jahren'!$A$17:$A$28,'bereinigt nach Jahren'!$A$31:$A$46)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1979</c:v>
                      </c:pt>
                      <c:pt idx="1">
                        <c:v>1980</c:v>
                      </c:pt>
                      <c:pt idx="2">
                        <c:v>1981</c:v>
                      </c:pt>
                      <c:pt idx="3">
                        <c:v>1982</c:v>
                      </c:pt>
                      <c:pt idx="4">
                        <c:v>1983</c:v>
                      </c:pt>
                      <c:pt idx="5">
                        <c:v>1984</c:v>
                      </c:pt>
                      <c:pt idx="6">
                        <c:v>1985</c:v>
                      </c:pt>
                      <c:pt idx="7">
                        <c:v>1986</c:v>
                      </c:pt>
                      <c:pt idx="8">
                        <c:v>1987</c:v>
                      </c:pt>
                      <c:pt idx="9">
                        <c:v>1988</c:v>
                      </c:pt>
                      <c:pt idx="10">
                        <c:v>1989</c:v>
                      </c:pt>
                      <c:pt idx="11">
                        <c:v>1990</c:v>
                      </c:pt>
                      <c:pt idx="12">
                        <c:v>1991</c:v>
                      </c:pt>
                      <c:pt idx="13">
                        <c:v>1992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2008</c:v>
                      </c:pt>
                      <c:pt idx="27">
                        <c:v>2009</c:v>
                      </c:pt>
                      <c:pt idx="28">
                        <c:v>2010</c:v>
                      </c:pt>
                      <c:pt idx="29">
                        <c:v>2011</c:v>
                      </c:pt>
                      <c:pt idx="30">
                        <c:v>2012</c:v>
                      </c:pt>
                      <c:pt idx="31">
                        <c:v>2013</c:v>
                      </c:pt>
                      <c:pt idx="32">
                        <c:v>2014</c:v>
                      </c:pt>
                      <c:pt idx="33">
                        <c:v>2015</c:v>
                      </c:pt>
                      <c:pt idx="34">
                        <c:v>2016</c:v>
                      </c:pt>
                      <c:pt idx="35">
                        <c:v>2017</c:v>
                      </c:pt>
                      <c:pt idx="36">
                        <c:v>2018</c:v>
                      </c:pt>
                      <c:pt idx="37">
                        <c:v>2019</c:v>
                      </c:pt>
                      <c:pt idx="38">
                        <c:v>2020</c:v>
                      </c:pt>
                      <c:pt idx="39">
                        <c:v>2021</c:v>
                      </c:pt>
                      <c:pt idx="40">
                        <c:v>2022</c:v>
                      </c:pt>
                      <c:pt idx="41">
                        <c:v>2023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'bereinigt nach Jahren'!$I$2:$I$46</c15:sqref>
                        </c15:fullRef>
                        <c15:formulaRef>
                          <c15:sqref>('bereinigt nach Jahren'!$I$2:$I$15,'bereinigt nach Jahren'!$I$17:$I$28,'bereinigt nach Jahren'!$I$31:$I$46)</c15:sqref>
                        </c15:formulaRef>
                      </c:ext>
                    </c:extLst>
                    <c:numCache>
                      <c:formatCode>0.0%</c:formatCode>
                      <c:ptCount val="42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0.66666666666666663</c:v>
                      </c:pt>
                      <c:pt idx="8">
                        <c:v>1</c:v>
                      </c:pt>
                      <c:pt idx="9">
                        <c:v>1</c:v>
                      </c:pt>
                      <c:pt idx="10">
                        <c:v>1</c:v>
                      </c:pt>
                      <c:pt idx="11">
                        <c:v>1</c:v>
                      </c:pt>
                      <c:pt idx="12">
                        <c:v>1</c:v>
                      </c:pt>
                      <c:pt idx="13">
                        <c:v>1</c:v>
                      </c:pt>
                      <c:pt idx="14">
                        <c:v>1</c:v>
                      </c:pt>
                      <c:pt idx="15">
                        <c:v>0.83333333333333337</c:v>
                      </c:pt>
                      <c:pt idx="16">
                        <c:v>0.66666666666666663</c:v>
                      </c:pt>
                      <c:pt idx="17">
                        <c:v>0.2</c:v>
                      </c:pt>
                      <c:pt idx="18">
                        <c:v>0.8</c:v>
                      </c:pt>
                      <c:pt idx="19">
                        <c:v>0.83333333333333337</c:v>
                      </c:pt>
                      <c:pt idx="20">
                        <c:v>0.83333333333333337</c:v>
                      </c:pt>
                      <c:pt idx="21">
                        <c:v>0.42857142857142855</c:v>
                      </c:pt>
                      <c:pt idx="22">
                        <c:v>0.4</c:v>
                      </c:pt>
                      <c:pt idx="23">
                        <c:v>1</c:v>
                      </c:pt>
                      <c:pt idx="24">
                        <c:v>0.83333333333333337</c:v>
                      </c:pt>
                      <c:pt idx="25">
                        <c:v>1</c:v>
                      </c:pt>
                      <c:pt idx="26">
                        <c:v>1</c:v>
                      </c:pt>
                      <c:pt idx="27">
                        <c:v>0.875</c:v>
                      </c:pt>
                      <c:pt idx="28">
                        <c:v>1</c:v>
                      </c:pt>
                      <c:pt idx="29">
                        <c:v>1</c:v>
                      </c:pt>
                      <c:pt idx="30">
                        <c:v>1</c:v>
                      </c:pt>
                      <c:pt idx="31">
                        <c:v>0.8571428571428571</c:v>
                      </c:pt>
                      <c:pt idx="32">
                        <c:v>0.8571428571428571</c:v>
                      </c:pt>
                      <c:pt idx="33">
                        <c:v>0.83333333333333337</c:v>
                      </c:pt>
                      <c:pt idx="34">
                        <c:v>1</c:v>
                      </c:pt>
                      <c:pt idx="35">
                        <c:v>0.83333333333333337</c:v>
                      </c:pt>
                      <c:pt idx="36">
                        <c:v>0.5</c:v>
                      </c:pt>
                      <c:pt idx="37">
                        <c:v>1</c:v>
                      </c:pt>
                      <c:pt idx="38">
                        <c:v>0.6</c:v>
                      </c:pt>
                      <c:pt idx="39">
                        <c:v>0.83333333333333337</c:v>
                      </c:pt>
                      <c:pt idx="40">
                        <c:v>0.66666666666666663</c:v>
                      </c:pt>
                      <c:pt idx="41">
                        <c:v>0.6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D04-4DAA-ACBB-BFFBC198AB02}"/>
                  </c:ext>
                </c:extLst>
              </c15:ser>
            </c15:filteredLineSeries>
          </c:ext>
        </c:extLst>
      </c:lineChart>
      <c:dateAx>
        <c:axId val="1514614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8479407"/>
        <c:crosses val="autoZero"/>
        <c:auto val="0"/>
        <c:lblOffset val="100"/>
        <c:baseTimeUnit val="days"/>
      </c:dateAx>
      <c:valAx>
        <c:axId val="144847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4614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Anteil der Folgen bei den ???, in denen Bechdel-Wallace-Test</a:t>
            </a:r>
            <a:r>
              <a:rPr lang="en-US" baseline="0"/>
              <a:t> bzw. Furtwängler-Test erfüllt sind, nach Erscheinungsjahr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'bereinigt nach Jahren'!$H$1</c:f>
              <c:strCache>
                <c:ptCount val="1"/>
                <c:pt idx="0">
                  <c:v>Anteil BWT erfüllt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Jahren'!$A$2:$A$15,'bereinigt nach Jahren'!$A$17:$A$28,'bereinigt nach Jahren'!$A$31:$A$46)</c:f>
              <c:numCache>
                <c:formatCode>General</c:formatCode>
                <c:ptCount val="4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Jahren'!$H$2:$H$46</c15:sqref>
                  </c15:fullRef>
                </c:ext>
              </c:extLst>
              <c:f>('bereinigt nach Jahren'!$H$2:$H$15,'bereinigt nach Jahren'!$H$17:$H$28,'bereinigt nach Jahren'!$H$31:$H$46)</c:f>
              <c:numCache>
                <c:formatCode>0.0%</c:formatCode>
                <c:ptCount val="42"/>
                <c:pt idx="0">
                  <c:v>0.1111111111111111</c:v>
                </c:pt>
                <c:pt idx="1">
                  <c:v>0.25</c:v>
                </c:pt>
                <c:pt idx="2">
                  <c:v>0.33333333333333331</c:v>
                </c:pt>
                <c:pt idx="3">
                  <c:v>0</c:v>
                </c:pt>
                <c:pt idx="4">
                  <c:v>0.66666666666666663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0.66666666666666663</c:v>
                </c:pt>
                <c:pt idx="16">
                  <c:v>0.5</c:v>
                </c:pt>
                <c:pt idx="17">
                  <c:v>0.4</c:v>
                </c:pt>
                <c:pt idx="18">
                  <c:v>0</c:v>
                </c:pt>
                <c:pt idx="19">
                  <c:v>0</c:v>
                </c:pt>
                <c:pt idx="20">
                  <c:v>0.16666666666666666</c:v>
                </c:pt>
                <c:pt idx="21">
                  <c:v>0.5714285714285714</c:v>
                </c:pt>
                <c:pt idx="22">
                  <c:v>0.2</c:v>
                </c:pt>
                <c:pt idx="23">
                  <c:v>0.2857142857142857</c:v>
                </c:pt>
                <c:pt idx="24">
                  <c:v>0.5</c:v>
                </c:pt>
                <c:pt idx="25">
                  <c:v>0</c:v>
                </c:pt>
                <c:pt idx="26">
                  <c:v>0.14285714285714285</c:v>
                </c:pt>
                <c:pt idx="27">
                  <c:v>0.25</c:v>
                </c:pt>
                <c:pt idx="28">
                  <c:v>0.25</c:v>
                </c:pt>
                <c:pt idx="29">
                  <c:v>0.2857142857142857</c:v>
                </c:pt>
                <c:pt idx="30">
                  <c:v>0.25</c:v>
                </c:pt>
                <c:pt idx="31">
                  <c:v>0.2857142857142857</c:v>
                </c:pt>
                <c:pt idx="32">
                  <c:v>0.2857142857142857</c:v>
                </c:pt>
                <c:pt idx="33">
                  <c:v>0.5</c:v>
                </c:pt>
                <c:pt idx="34">
                  <c:v>0.33333333333333331</c:v>
                </c:pt>
                <c:pt idx="35">
                  <c:v>0.5</c:v>
                </c:pt>
                <c:pt idx="36">
                  <c:v>0.5</c:v>
                </c:pt>
                <c:pt idx="37">
                  <c:v>0.33333333333333331</c:v>
                </c:pt>
                <c:pt idx="38">
                  <c:v>0.8</c:v>
                </c:pt>
                <c:pt idx="39">
                  <c:v>0.5</c:v>
                </c:pt>
                <c:pt idx="40">
                  <c:v>0.33333333333333331</c:v>
                </c:pt>
                <c:pt idx="41">
                  <c:v>0.4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259-4852-B731-516AB11510B1}"/>
            </c:ext>
          </c:extLst>
        </c:ser>
        <c:ser>
          <c:idx val="1"/>
          <c:order val="1"/>
          <c:tx>
            <c:strRef>
              <c:f>'bereinigt nach Jahren'!$I$1</c:f>
              <c:strCache>
                <c:ptCount val="1"/>
                <c:pt idx="0">
                  <c:v>Anteil FT erfüllt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00FF99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'bereinigt nach Jahren'!$A$2:$A$46</c15:sqref>
                  </c15:fullRef>
                </c:ext>
              </c:extLst>
              <c:f>('bereinigt nach Jahren'!$A$2:$A$15,'bereinigt nach Jahren'!$A$17:$A$28,'bereinigt nach Jahren'!$A$31:$A$46)</c:f>
              <c:numCache>
                <c:formatCode>General</c:formatCode>
                <c:ptCount val="4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2008</c:v>
                </c:pt>
                <c:pt idx="27">
                  <c:v>2009</c:v>
                </c:pt>
                <c:pt idx="28">
                  <c:v>2010</c:v>
                </c:pt>
                <c:pt idx="29">
                  <c:v>2011</c:v>
                </c:pt>
                <c:pt idx="30">
                  <c:v>2012</c:v>
                </c:pt>
                <c:pt idx="31">
                  <c:v>2013</c:v>
                </c:pt>
                <c:pt idx="32">
                  <c:v>2014</c:v>
                </c:pt>
                <c:pt idx="33">
                  <c:v>2015</c:v>
                </c:pt>
                <c:pt idx="34">
                  <c:v>2016</c:v>
                </c:pt>
                <c:pt idx="35">
                  <c:v>2017</c:v>
                </c:pt>
                <c:pt idx="36">
                  <c:v>2018</c:v>
                </c:pt>
                <c:pt idx="37">
                  <c:v>2019</c:v>
                </c:pt>
                <c:pt idx="38">
                  <c:v>2020</c:v>
                </c:pt>
                <c:pt idx="39">
                  <c:v>2021</c:v>
                </c:pt>
                <c:pt idx="40">
                  <c:v>2022</c:v>
                </c:pt>
                <c:pt idx="41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Jahren'!$I$2:$I$46</c15:sqref>
                  </c15:fullRef>
                </c:ext>
              </c:extLst>
              <c:f>('bereinigt nach Jahren'!$I$2:$I$15,'bereinigt nach Jahren'!$I$17:$I$28,'bereinigt nach Jahren'!$I$31:$I$46)</c:f>
              <c:numCache>
                <c:formatCode>0.0%</c:formatCode>
                <c:ptCount val="4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0.66666666666666663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0.83333333333333337</c:v>
                </c:pt>
                <c:pt idx="16">
                  <c:v>0.66666666666666663</c:v>
                </c:pt>
                <c:pt idx="17">
                  <c:v>0.2</c:v>
                </c:pt>
                <c:pt idx="18">
                  <c:v>0.8</c:v>
                </c:pt>
                <c:pt idx="19">
                  <c:v>0.83333333333333337</c:v>
                </c:pt>
                <c:pt idx="20">
                  <c:v>0.83333333333333337</c:v>
                </c:pt>
                <c:pt idx="21">
                  <c:v>0.42857142857142855</c:v>
                </c:pt>
                <c:pt idx="22">
                  <c:v>0.4</c:v>
                </c:pt>
                <c:pt idx="23">
                  <c:v>1</c:v>
                </c:pt>
                <c:pt idx="24">
                  <c:v>0.83333333333333337</c:v>
                </c:pt>
                <c:pt idx="25">
                  <c:v>1</c:v>
                </c:pt>
                <c:pt idx="26">
                  <c:v>1</c:v>
                </c:pt>
                <c:pt idx="27">
                  <c:v>0.875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0.8571428571428571</c:v>
                </c:pt>
                <c:pt idx="32">
                  <c:v>0.8571428571428571</c:v>
                </c:pt>
                <c:pt idx="33">
                  <c:v>0.83333333333333337</c:v>
                </c:pt>
                <c:pt idx="34">
                  <c:v>1</c:v>
                </c:pt>
                <c:pt idx="35">
                  <c:v>0.83333333333333337</c:v>
                </c:pt>
                <c:pt idx="36">
                  <c:v>0.5</c:v>
                </c:pt>
                <c:pt idx="37">
                  <c:v>1</c:v>
                </c:pt>
                <c:pt idx="38">
                  <c:v>0.6</c:v>
                </c:pt>
                <c:pt idx="39">
                  <c:v>0.83333333333333337</c:v>
                </c:pt>
                <c:pt idx="40">
                  <c:v>0.66666666666666663</c:v>
                </c:pt>
                <c:pt idx="41">
                  <c:v>0.6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259-4852-B731-516AB1151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4614287"/>
        <c:axId val="1448479407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'bereinigt nach Jahren'!$O$1</c15:sqref>
                        </c15:formulaRef>
                      </c:ext>
                    </c:extLst>
                    <c:strCache>
                      <c:ptCount val="1"/>
                      <c:pt idx="0">
                        <c:v>Anteil weiblicher* Figuren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ullRef>
                          <c15:sqref>'bereinigt nach Jahren'!$A$2:$A$46</c15:sqref>
                        </c15:fullRef>
                        <c15:formulaRef>
                          <c15:sqref>('bereinigt nach Jahren'!$A$2:$A$15,'bereinigt nach Jahren'!$A$17:$A$28,'bereinigt nach Jahren'!$A$31:$A$46)</c15:sqref>
                        </c15:formulaRef>
                      </c:ext>
                    </c:extLst>
                    <c:numCache>
                      <c:formatCode>General</c:formatCode>
                      <c:ptCount val="42"/>
                      <c:pt idx="0">
                        <c:v>1979</c:v>
                      </c:pt>
                      <c:pt idx="1">
                        <c:v>1980</c:v>
                      </c:pt>
                      <c:pt idx="2">
                        <c:v>1981</c:v>
                      </c:pt>
                      <c:pt idx="3">
                        <c:v>1982</c:v>
                      </c:pt>
                      <c:pt idx="4">
                        <c:v>1983</c:v>
                      </c:pt>
                      <c:pt idx="5">
                        <c:v>1984</c:v>
                      </c:pt>
                      <c:pt idx="6">
                        <c:v>1985</c:v>
                      </c:pt>
                      <c:pt idx="7">
                        <c:v>1986</c:v>
                      </c:pt>
                      <c:pt idx="8">
                        <c:v>1987</c:v>
                      </c:pt>
                      <c:pt idx="9">
                        <c:v>1988</c:v>
                      </c:pt>
                      <c:pt idx="10">
                        <c:v>1989</c:v>
                      </c:pt>
                      <c:pt idx="11">
                        <c:v>1990</c:v>
                      </c:pt>
                      <c:pt idx="12">
                        <c:v>1991</c:v>
                      </c:pt>
                      <c:pt idx="13">
                        <c:v>1992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2008</c:v>
                      </c:pt>
                      <c:pt idx="27">
                        <c:v>2009</c:v>
                      </c:pt>
                      <c:pt idx="28">
                        <c:v>2010</c:v>
                      </c:pt>
                      <c:pt idx="29">
                        <c:v>2011</c:v>
                      </c:pt>
                      <c:pt idx="30">
                        <c:v>2012</c:v>
                      </c:pt>
                      <c:pt idx="31">
                        <c:v>2013</c:v>
                      </c:pt>
                      <c:pt idx="32">
                        <c:v>2014</c:v>
                      </c:pt>
                      <c:pt idx="33">
                        <c:v>2015</c:v>
                      </c:pt>
                      <c:pt idx="34">
                        <c:v>2016</c:v>
                      </c:pt>
                      <c:pt idx="35">
                        <c:v>2017</c:v>
                      </c:pt>
                      <c:pt idx="36">
                        <c:v>2018</c:v>
                      </c:pt>
                      <c:pt idx="37">
                        <c:v>2019</c:v>
                      </c:pt>
                      <c:pt idx="38">
                        <c:v>2020</c:v>
                      </c:pt>
                      <c:pt idx="39">
                        <c:v>2021</c:v>
                      </c:pt>
                      <c:pt idx="40">
                        <c:v>2022</c:v>
                      </c:pt>
                      <c:pt idx="41">
                        <c:v>2023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'bereinigt nach Jahren'!$O$2:$O$46</c15:sqref>
                        </c15:fullRef>
                        <c15:formulaRef>
                          <c15:sqref>('bereinigt nach Jahren'!$O$2:$O$15,'bereinigt nach Jahren'!$O$17:$O$28,'bereinigt nach Jahren'!$O$31:$O$46)</c15:sqref>
                        </c15:formulaRef>
                      </c:ext>
                    </c:extLst>
                    <c:numCache>
                      <c:formatCode>0.0%</c:formatCode>
                      <c:ptCount val="42"/>
                      <c:pt idx="0">
                        <c:v>0.24468085106382978</c:v>
                      </c:pt>
                      <c:pt idx="1">
                        <c:v>0.18699186991869918</c:v>
                      </c:pt>
                      <c:pt idx="2">
                        <c:v>0.22058823529411764</c:v>
                      </c:pt>
                      <c:pt idx="3">
                        <c:v>4.3478260869565216E-2</c:v>
                      </c:pt>
                      <c:pt idx="4">
                        <c:v>0.22857142857142856</c:v>
                      </c:pt>
                      <c:pt idx="5">
                        <c:v>0.16666666666666666</c:v>
                      </c:pt>
                      <c:pt idx="6">
                        <c:v>0.17647058823529413</c:v>
                      </c:pt>
                      <c:pt idx="7">
                        <c:v>0.2</c:v>
                      </c:pt>
                      <c:pt idx="8">
                        <c:v>0.3</c:v>
                      </c:pt>
                      <c:pt idx="9">
                        <c:v>0.39393939393939392</c:v>
                      </c:pt>
                      <c:pt idx="10">
                        <c:v>0.20689655172413793</c:v>
                      </c:pt>
                      <c:pt idx="11">
                        <c:v>0.29032258064516131</c:v>
                      </c:pt>
                      <c:pt idx="12">
                        <c:v>0.29545454545454547</c:v>
                      </c:pt>
                      <c:pt idx="13">
                        <c:v>0.28846153846153844</c:v>
                      </c:pt>
                      <c:pt idx="14">
                        <c:v>0.37777777777777777</c:v>
                      </c:pt>
                      <c:pt idx="15">
                        <c:v>0.39772727272727271</c:v>
                      </c:pt>
                      <c:pt idx="16">
                        <c:v>0.39285714285714285</c:v>
                      </c:pt>
                      <c:pt idx="17">
                        <c:v>0.47368421052631576</c:v>
                      </c:pt>
                      <c:pt idx="18">
                        <c:v>0.19444444444444445</c:v>
                      </c:pt>
                      <c:pt idx="19">
                        <c:v>0.32692307692307693</c:v>
                      </c:pt>
                      <c:pt idx="20">
                        <c:v>0.33333333333333331</c:v>
                      </c:pt>
                      <c:pt idx="21">
                        <c:v>0.41095890410958902</c:v>
                      </c:pt>
                      <c:pt idx="22">
                        <c:v>0.41860465116279072</c:v>
                      </c:pt>
                      <c:pt idx="23">
                        <c:v>0.35185185185185186</c:v>
                      </c:pt>
                      <c:pt idx="24">
                        <c:v>0.35714285714285715</c:v>
                      </c:pt>
                      <c:pt idx="25">
                        <c:v>0.4</c:v>
                      </c:pt>
                      <c:pt idx="26">
                        <c:v>0.22535211267605634</c:v>
                      </c:pt>
                      <c:pt idx="27">
                        <c:v>0.28947368421052633</c:v>
                      </c:pt>
                      <c:pt idx="28">
                        <c:v>0.23376623376623376</c:v>
                      </c:pt>
                      <c:pt idx="29">
                        <c:v>0.26744186046511625</c:v>
                      </c:pt>
                      <c:pt idx="30">
                        <c:v>0.28125</c:v>
                      </c:pt>
                      <c:pt idx="31">
                        <c:v>0.23728813559322035</c:v>
                      </c:pt>
                      <c:pt idx="32">
                        <c:v>0.36263736263736263</c:v>
                      </c:pt>
                      <c:pt idx="33">
                        <c:v>0.34210526315789475</c:v>
                      </c:pt>
                      <c:pt idx="34">
                        <c:v>0.3</c:v>
                      </c:pt>
                      <c:pt idx="35">
                        <c:v>0.33823529411764708</c:v>
                      </c:pt>
                      <c:pt idx="36">
                        <c:v>0.39189189189189189</c:v>
                      </c:pt>
                      <c:pt idx="37">
                        <c:v>0.34523809523809523</c:v>
                      </c:pt>
                      <c:pt idx="38">
                        <c:v>0.43181818181818182</c:v>
                      </c:pt>
                      <c:pt idx="39">
                        <c:v>0.32835820895522388</c:v>
                      </c:pt>
                      <c:pt idx="40">
                        <c:v>0.328125</c:v>
                      </c:pt>
                      <c:pt idx="41">
                        <c:v>0.4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0259-4852-B731-516AB11510B1}"/>
                  </c:ext>
                </c:extLst>
              </c15:ser>
            </c15:filteredLineSeries>
          </c:ext>
        </c:extLst>
      </c:lineChart>
      <c:dateAx>
        <c:axId val="1514614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8479407"/>
        <c:crosses val="autoZero"/>
        <c:auto val="0"/>
        <c:lblOffset val="100"/>
        <c:baseTimeUnit val="days"/>
      </c:dateAx>
      <c:valAx>
        <c:axId val="1448479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4614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'bereinigt nach Phasen'!$F$1</c:f>
              <c:strCache>
                <c:ptCount val="1"/>
                <c:pt idx="0">
                  <c:v>Mädchen*anteil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'bereinigt nach Phasen'!$A$2:$A$8</c:f>
              <c:strCache>
                <c:ptCount val="7"/>
                <c:pt idx="0">
                  <c:v>Der Anfang 1979/80</c:v>
                </c:pt>
                <c:pt idx="1">
                  <c:v>Die 80er</c:v>
                </c:pt>
                <c:pt idx="2">
                  <c:v>Die Crimebusters-Ära</c:v>
                </c:pt>
                <c:pt idx="3">
                  <c:v>Die BJHW-Ära</c:v>
                </c:pt>
                <c:pt idx="4">
                  <c:v>Das sog. Triumvirat</c:v>
                </c:pt>
                <c:pt idx="5">
                  <c:v>Nach dem Rechtsstreit bis 2015</c:v>
                </c:pt>
                <c:pt idx="6">
                  <c:v>Die jüngsten Folgen seit 2016</c:v>
                </c:pt>
              </c:strCache>
            </c:strRef>
          </c:cat>
          <c:val>
            <c:numRef>
              <c:f>'bereinigt nach Phasen'!$F$2:$F$8</c:f>
              <c:numCache>
                <c:formatCode>0.0%</c:formatCode>
                <c:ptCount val="7"/>
                <c:pt idx="0">
                  <c:v>0.14814814814814814</c:v>
                </c:pt>
                <c:pt idx="1">
                  <c:v>0.23529411764705882</c:v>
                </c:pt>
                <c:pt idx="2">
                  <c:v>0.75</c:v>
                </c:pt>
                <c:pt idx="3">
                  <c:v>0.5</c:v>
                </c:pt>
                <c:pt idx="4">
                  <c:v>0.65384615384615385</c:v>
                </c:pt>
                <c:pt idx="5">
                  <c:v>0.47169811320754718</c:v>
                </c:pt>
                <c:pt idx="6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6E-4980-9FEC-EF69AFB9DFC2}"/>
            </c:ext>
          </c:extLst>
        </c:ser>
        <c:ser>
          <c:idx val="1"/>
          <c:order val="1"/>
          <c:tx>
            <c:strRef>
              <c:f>'bereinigt nach Phasen'!$G$1</c:f>
              <c:strCache>
                <c:ptCount val="1"/>
                <c:pt idx="0">
                  <c:v>Frauen*anteil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'bereinigt nach Phasen'!$A$2:$A$8</c:f>
              <c:strCache>
                <c:ptCount val="7"/>
                <c:pt idx="0">
                  <c:v>Der Anfang 1979/80</c:v>
                </c:pt>
                <c:pt idx="1">
                  <c:v>Die 80er</c:v>
                </c:pt>
                <c:pt idx="2">
                  <c:v>Die Crimebusters-Ära</c:v>
                </c:pt>
                <c:pt idx="3">
                  <c:v>Die BJHW-Ära</c:v>
                </c:pt>
                <c:pt idx="4">
                  <c:v>Das sog. Triumvirat</c:v>
                </c:pt>
                <c:pt idx="5">
                  <c:v>Nach dem Rechtsstreit bis 2015</c:v>
                </c:pt>
                <c:pt idx="6">
                  <c:v>Die jüngsten Folgen seit 2016</c:v>
                </c:pt>
              </c:strCache>
            </c:strRef>
          </c:cat>
          <c:val>
            <c:numRef>
              <c:f>'bereinigt nach Phasen'!$G$2:$G$8</c:f>
              <c:numCache>
                <c:formatCode>0.0%</c:formatCode>
                <c:ptCount val="7"/>
                <c:pt idx="0">
                  <c:v>0.22105263157894736</c:v>
                </c:pt>
                <c:pt idx="1">
                  <c:v>0.22097378277153559</c:v>
                </c:pt>
                <c:pt idx="2">
                  <c:v>0.20560747663551401</c:v>
                </c:pt>
                <c:pt idx="3">
                  <c:v>0.38308457711442784</c:v>
                </c:pt>
                <c:pt idx="4">
                  <c:v>0.35025380710659898</c:v>
                </c:pt>
                <c:pt idx="5">
                  <c:v>0.26597582037996548</c:v>
                </c:pt>
                <c:pt idx="6">
                  <c:v>0.34059405940594062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6E-4980-9FEC-EF69AFB9DFC2}"/>
            </c:ext>
          </c:extLst>
        </c:ser>
        <c:ser>
          <c:idx val="2"/>
          <c:order val="2"/>
          <c:tx>
            <c:strRef>
              <c:f>'bereinigt nach Phasen'!$H$1</c:f>
              <c:strCache>
                <c:ptCount val="1"/>
                <c:pt idx="0">
                  <c:v>Anteil BWT erfüllt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'bereinigt nach Phasen'!$A$2:$A$8</c:f>
              <c:strCache>
                <c:ptCount val="7"/>
                <c:pt idx="0">
                  <c:v>Der Anfang 1979/80</c:v>
                </c:pt>
                <c:pt idx="1">
                  <c:v>Die 80er</c:v>
                </c:pt>
                <c:pt idx="2">
                  <c:v>Die Crimebusters-Ära</c:v>
                </c:pt>
                <c:pt idx="3">
                  <c:v>Die BJHW-Ära</c:v>
                </c:pt>
                <c:pt idx="4">
                  <c:v>Das sog. Triumvirat</c:v>
                </c:pt>
                <c:pt idx="5">
                  <c:v>Nach dem Rechtsstreit bis 2015</c:v>
                </c:pt>
                <c:pt idx="6">
                  <c:v>Die jüngsten Folgen seit 2016</c:v>
                </c:pt>
              </c:strCache>
            </c:strRef>
          </c:cat>
          <c:val>
            <c:numRef>
              <c:f>'bereinigt nach Phasen'!$H$2:$H$8</c:f>
              <c:numCache>
                <c:formatCode>0.0%</c:formatCode>
                <c:ptCount val="7"/>
                <c:pt idx="0">
                  <c:v>0.19047619047619047</c:v>
                </c:pt>
                <c:pt idx="1">
                  <c:v>0.25</c:v>
                </c:pt>
                <c:pt idx="2">
                  <c:v>0</c:v>
                </c:pt>
                <c:pt idx="3">
                  <c:v>0.4375</c:v>
                </c:pt>
                <c:pt idx="4">
                  <c:v>0.27083333333333331</c:v>
                </c:pt>
                <c:pt idx="5">
                  <c:v>0.27586206896551724</c:v>
                </c:pt>
                <c:pt idx="6">
                  <c:v>0.45652173913043476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6E-4980-9FEC-EF69AFB9DFC2}"/>
            </c:ext>
          </c:extLst>
        </c:ser>
        <c:ser>
          <c:idx val="3"/>
          <c:order val="3"/>
          <c:tx>
            <c:strRef>
              <c:f>'bereinigt nach Phasen'!$I$1</c:f>
              <c:strCache>
                <c:ptCount val="1"/>
                <c:pt idx="0">
                  <c:v>Anteil FT erfüllt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'bereinigt nach Phasen'!$A$2:$A$8</c:f>
              <c:strCache>
                <c:ptCount val="7"/>
                <c:pt idx="0">
                  <c:v>Der Anfang 1979/80</c:v>
                </c:pt>
                <c:pt idx="1">
                  <c:v>Die 80er</c:v>
                </c:pt>
                <c:pt idx="2">
                  <c:v>Die Crimebusters-Ära</c:v>
                </c:pt>
                <c:pt idx="3">
                  <c:v>Die BJHW-Ära</c:v>
                </c:pt>
                <c:pt idx="4">
                  <c:v>Das sog. Triumvirat</c:v>
                </c:pt>
                <c:pt idx="5">
                  <c:v>Nach dem Rechtsstreit bis 2015</c:v>
                </c:pt>
                <c:pt idx="6">
                  <c:v>Die jüngsten Folgen seit 2016</c:v>
                </c:pt>
              </c:strCache>
            </c:strRef>
          </c:cat>
          <c:val>
            <c:numRef>
              <c:f>'bereinigt nach Phasen'!$I$2:$I$8</c:f>
              <c:numCache>
                <c:formatCode>0.0%</c:formatCode>
                <c:ptCount val="7"/>
                <c:pt idx="0">
                  <c:v>1</c:v>
                </c:pt>
                <c:pt idx="1">
                  <c:v>0.95833333333333337</c:v>
                </c:pt>
                <c:pt idx="2">
                  <c:v>1</c:v>
                </c:pt>
                <c:pt idx="3">
                  <c:v>0.8125</c:v>
                </c:pt>
                <c:pt idx="4">
                  <c:v>0.6875</c:v>
                </c:pt>
                <c:pt idx="5">
                  <c:v>0.93103448275862066</c:v>
                </c:pt>
                <c:pt idx="6">
                  <c:v>0.76086956521739135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6E-4980-9FEC-EF69AFB9D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5622847"/>
        <c:axId val="1449452527"/>
      </c:lineChart>
      <c:catAx>
        <c:axId val="145562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49452527"/>
        <c:crosses val="autoZero"/>
        <c:auto val="1"/>
        <c:lblAlgn val="ctr"/>
        <c:lblOffset val="100"/>
        <c:noMultiLvlLbl val="0"/>
      </c:catAx>
      <c:valAx>
        <c:axId val="1449452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5562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Anteil weiblicher* Figuren bei den ??? nach Erscheinungsphase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'bereinigt nach Phasen'!$B$13</c:f>
              <c:strCache>
                <c:ptCount val="1"/>
                <c:pt idx="0">
                  <c:v>Anteil weiblicher* Figuren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'bereinigt nach Phasen'!$A$14:$A$20</c:f>
              <c:strCache>
                <c:ptCount val="7"/>
                <c:pt idx="0">
                  <c:v>Der Anfang 1979/80</c:v>
                </c:pt>
                <c:pt idx="1">
                  <c:v>Die 80er</c:v>
                </c:pt>
                <c:pt idx="2">
                  <c:v>Die Crimebusters-Ära</c:v>
                </c:pt>
                <c:pt idx="3">
                  <c:v>Die BJHW-Ära</c:v>
                </c:pt>
                <c:pt idx="4">
                  <c:v>Das sog. Triumvirat</c:v>
                </c:pt>
                <c:pt idx="5">
                  <c:v>Nach dem Rechtsstreit bis 2015</c:v>
                </c:pt>
                <c:pt idx="6">
                  <c:v>Die jüngsten Folgen seit 2016</c:v>
                </c:pt>
              </c:strCache>
            </c:strRef>
          </c:cat>
          <c:val>
            <c:numRef>
              <c:f>'bereinigt nach Phasen'!$B$14:$B$20</c:f>
              <c:numCache>
                <c:formatCode>0.0%</c:formatCode>
                <c:ptCount val="7"/>
                <c:pt idx="0">
                  <c:v>0.2119815668202765</c:v>
                </c:pt>
                <c:pt idx="1">
                  <c:v>0.22183098591549297</c:v>
                </c:pt>
                <c:pt idx="2">
                  <c:v>0.29133858267716534</c:v>
                </c:pt>
                <c:pt idx="3">
                  <c:v>0.39170506912442399</c:v>
                </c:pt>
                <c:pt idx="4">
                  <c:v>0.36904761904761907</c:v>
                </c:pt>
                <c:pt idx="5">
                  <c:v>0.28322784810126583</c:v>
                </c:pt>
                <c:pt idx="6">
                  <c:v>0.3512014787430684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E7-4127-BB81-57BC0F64D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6436847"/>
        <c:axId val="1470821327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'bereinigt nach Phasen'!$C$13</c15:sqref>
                        </c15:formulaRef>
                      </c:ext>
                    </c:extLst>
                    <c:strCache>
                      <c:ptCount val="1"/>
                      <c:pt idx="0">
                        <c:v>Anteil BWT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'bereinigt nach Phasen'!$A$14:$A$20</c15:sqref>
                        </c15:formulaRef>
                      </c:ext>
                    </c:extLst>
                    <c:strCache>
                      <c:ptCount val="7"/>
                      <c:pt idx="0">
                        <c:v>Der Anfang 1979/80</c:v>
                      </c:pt>
                      <c:pt idx="1">
                        <c:v>Die 80er</c:v>
                      </c:pt>
                      <c:pt idx="2">
                        <c:v>Die Crimebusters-Ära</c:v>
                      </c:pt>
                      <c:pt idx="3">
                        <c:v>Die BJHW-Ära</c:v>
                      </c:pt>
                      <c:pt idx="4">
                        <c:v>Das sog. Triumvirat</c:v>
                      </c:pt>
                      <c:pt idx="5">
                        <c:v>Nach dem Rechtsstreit bis 2015</c:v>
                      </c:pt>
                      <c:pt idx="6">
                        <c:v>Die jüngsten Folgen seit 2016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'bereinigt nach Phasen'!$C$14:$C$20</c15:sqref>
                        </c15:formulaRef>
                      </c:ext>
                    </c:extLst>
                    <c:numCache>
                      <c:formatCode>0.0%</c:formatCode>
                      <c:ptCount val="7"/>
                      <c:pt idx="0">
                        <c:v>0.19047619047619047</c:v>
                      </c:pt>
                      <c:pt idx="1">
                        <c:v>0.25</c:v>
                      </c:pt>
                      <c:pt idx="2">
                        <c:v>0</c:v>
                      </c:pt>
                      <c:pt idx="3">
                        <c:v>0.4375</c:v>
                      </c:pt>
                      <c:pt idx="4">
                        <c:v>0.27083333333333331</c:v>
                      </c:pt>
                      <c:pt idx="5">
                        <c:v>0.27586206896551724</c:v>
                      </c:pt>
                      <c:pt idx="6">
                        <c:v>0.45652173913043476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B3E7-4127-BB81-57BC0F64D4BD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Phasen'!$D$13</c15:sqref>
                        </c15:formulaRef>
                      </c:ext>
                    </c:extLst>
                    <c:strCache>
                      <c:ptCount val="1"/>
                      <c:pt idx="0">
                        <c:v>Anteil FT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Phasen'!$A$14:$A$20</c15:sqref>
                        </c15:formulaRef>
                      </c:ext>
                    </c:extLst>
                    <c:strCache>
                      <c:ptCount val="7"/>
                      <c:pt idx="0">
                        <c:v>Der Anfang 1979/80</c:v>
                      </c:pt>
                      <c:pt idx="1">
                        <c:v>Die 80er</c:v>
                      </c:pt>
                      <c:pt idx="2">
                        <c:v>Die Crimebusters-Ära</c:v>
                      </c:pt>
                      <c:pt idx="3">
                        <c:v>Die BJHW-Ära</c:v>
                      </c:pt>
                      <c:pt idx="4">
                        <c:v>Das sog. Triumvirat</c:v>
                      </c:pt>
                      <c:pt idx="5">
                        <c:v>Nach dem Rechtsstreit bis 2015</c:v>
                      </c:pt>
                      <c:pt idx="6">
                        <c:v>Die jüngsten Folgen seit 2016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Phasen'!$D$14:$D$20</c15:sqref>
                        </c15:formulaRef>
                      </c:ext>
                    </c:extLst>
                    <c:numCache>
                      <c:formatCode>0.0%</c:formatCode>
                      <c:ptCount val="7"/>
                      <c:pt idx="0">
                        <c:v>1</c:v>
                      </c:pt>
                      <c:pt idx="1">
                        <c:v>0.95833333333333337</c:v>
                      </c:pt>
                      <c:pt idx="2">
                        <c:v>1</c:v>
                      </c:pt>
                      <c:pt idx="3">
                        <c:v>0.8125</c:v>
                      </c:pt>
                      <c:pt idx="4">
                        <c:v>0.6875</c:v>
                      </c:pt>
                      <c:pt idx="5">
                        <c:v>0.93103448275862066</c:v>
                      </c:pt>
                      <c:pt idx="6">
                        <c:v>0.76086956521739135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3E7-4127-BB81-57BC0F64D4BD}"/>
                  </c:ext>
                </c:extLst>
              </c15:ser>
            </c15:filteredLineSeries>
          </c:ext>
        </c:extLst>
      </c:lineChart>
      <c:catAx>
        <c:axId val="1176436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0821327"/>
        <c:crosses val="autoZero"/>
        <c:auto val="1"/>
        <c:lblAlgn val="ctr"/>
        <c:lblOffset val="100"/>
        <c:noMultiLvlLbl val="0"/>
      </c:catAx>
      <c:valAx>
        <c:axId val="1470821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76436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3"/>
          <c:order val="3"/>
          <c:tx>
            <c:strRef>
              <c:f>'bereinigt nach Phasen'!$E$13</c:f>
              <c:strCache>
                <c:ptCount val="1"/>
                <c:pt idx="0">
                  <c:v>Verhältnis FT/BWT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extLst>
                <c:ext xmlns:c15="http://schemas.microsoft.com/office/drawing/2012/chart" uri="{02D57815-91ED-43cb-92C2-25804820EDAC}">
                  <c15:fullRef>
                    <c15:sqref>'bereinigt nach Phasen'!$A$14:$A$20</c15:sqref>
                  </c15:fullRef>
                </c:ext>
              </c:extLst>
              <c:f>('bereinigt nach Phasen'!$A$14:$A$15,'bereinigt nach Phasen'!$A$17:$A$20)</c:f>
              <c:strCache>
                <c:ptCount val="6"/>
                <c:pt idx="0">
                  <c:v>Der Anfang 1979/80</c:v>
                </c:pt>
                <c:pt idx="1">
                  <c:v>Die 80er</c:v>
                </c:pt>
                <c:pt idx="2">
                  <c:v>Die BJHW-Ära</c:v>
                </c:pt>
                <c:pt idx="3">
                  <c:v>Das sog. Triumvirat</c:v>
                </c:pt>
                <c:pt idx="4">
                  <c:v>Nach dem Rechtsstreit bis 2015</c:v>
                </c:pt>
                <c:pt idx="5">
                  <c:v>Die jüngsten Folgen seit 2016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'bereinigt nach Phasen'!$E$14:$E$20</c15:sqref>
                  </c15:fullRef>
                </c:ext>
              </c:extLst>
              <c:f>('bereinigt nach Phasen'!$E$14:$E$15,'bereinigt nach Phasen'!$E$17:$E$20)</c:f>
              <c:numCache>
                <c:formatCode>0.00</c:formatCode>
                <c:ptCount val="6"/>
                <c:pt idx="0">
                  <c:v>5.25</c:v>
                </c:pt>
                <c:pt idx="1">
                  <c:v>3.8333333333333335</c:v>
                </c:pt>
                <c:pt idx="2">
                  <c:v>1.8571428571428572</c:v>
                </c:pt>
                <c:pt idx="3">
                  <c:v>2.5384615384615388</c:v>
                </c:pt>
                <c:pt idx="4">
                  <c:v>3.375</c:v>
                </c:pt>
                <c:pt idx="5">
                  <c:v>1.666666666666667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A2-4680-A9CB-09DC4B0E3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3422912"/>
        <c:axId val="26933528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'bereinigt nach Phasen'!$B$13</c15:sqref>
                        </c15:formulaRef>
                      </c:ext>
                    </c:extLst>
                    <c:strCache>
                      <c:ptCount val="1"/>
                      <c:pt idx="0">
                        <c:v>Anteil weiblicher* Figuren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'bereinigt nach Phasen'!$A$14:$A$20</c15:sqref>
                        </c15:fullRef>
                        <c15:formulaRef>
                          <c15:sqref>('bereinigt nach Phasen'!$A$14:$A$15,'bereinigt nach Phasen'!$A$17:$A$20)</c15:sqref>
                        </c15:formulaRef>
                      </c:ext>
                    </c:extLst>
                    <c:strCache>
                      <c:ptCount val="6"/>
                      <c:pt idx="0">
                        <c:v>Der Anfang 1979/80</c:v>
                      </c:pt>
                      <c:pt idx="1">
                        <c:v>Die 80er</c:v>
                      </c:pt>
                      <c:pt idx="2">
                        <c:v>Die BJHW-Ära</c:v>
                      </c:pt>
                      <c:pt idx="3">
                        <c:v>Das sog. Triumvirat</c:v>
                      </c:pt>
                      <c:pt idx="4">
                        <c:v>Nach dem Rechtsstreit bis 2015</c:v>
                      </c:pt>
                      <c:pt idx="5">
                        <c:v>Die jüngsten Folgen seit 2016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'bereinigt nach Phasen'!$B$14:$B$20</c15:sqref>
                        </c15:fullRef>
                        <c15:formulaRef>
                          <c15:sqref>('bereinigt nach Phasen'!$B$14:$B$15,'bereinigt nach Phasen'!$B$17:$B$20)</c15:sqref>
                        </c15:formulaRef>
                      </c:ext>
                    </c:extLst>
                    <c:numCache>
                      <c:formatCode>0.0%</c:formatCode>
                      <c:ptCount val="6"/>
                      <c:pt idx="0">
                        <c:v>0.2119815668202765</c:v>
                      </c:pt>
                      <c:pt idx="1">
                        <c:v>0.22183098591549297</c:v>
                      </c:pt>
                      <c:pt idx="2">
                        <c:v>0.39170506912442399</c:v>
                      </c:pt>
                      <c:pt idx="3">
                        <c:v>0.36904761904761907</c:v>
                      </c:pt>
                      <c:pt idx="4">
                        <c:v>0.28322784810126583</c:v>
                      </c:pt>
                      <c:pt idx="5">
                        <c:v>0.3512014787430684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35A2-4680-A9CB-09DC4B0E3B8E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Phasen'!$C$13</c15:sqref>
                        </c15:formulaRef>
                      </c:ext>
                    </c:extLst>
                    <c:strCache>
                      <c:ptCount val="1"/>
                      <c:pt idx="0">
                        <c:v>Anteil BWT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'bereinigt nach Phasen'!$A$14:$A$20</c15:sqref>
                        </c15:fullRef>
                        <c15:formulaRef>
                          <c15:sqref>('bereinigt nach Phasen'!$A$14:$A$15,'bereinigt nach Phasen'!$A$17:$A$20)</c15:sqref>
                        </c15:formulaRef>
                      </c:ext>
                    </c:extLst>
                    <c:strCache>
                      <c:ptCount val="6"/>
                      <c:pt idx="0">
                        <c:v>Der Anfang 1979/80</c:v>
                      </c:pt>
                      <c:pt idx="1">
                        <c:v>Die 80er</c:v>
                      </c:pt>
                      <c:pt idx="2">
                        <c:v>Die BJHW-Ära</c:v>
                      </c:pt>
                      <c:pt idx="3">
                        <c:v>Das sog. Triumvirat</c:v>
                      </c:pt>
                      <c:pt idx="4">
                        <c:v>Nach dem Rechtsstreit bis 2015</c:v>
                      </c:pt>
                      <c:pt idx="5">
                        <c:v>Die jüngsten Folgen seit 2016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'bereinigt nach Phasen'!$C$14:$C$20</c15:sqref>
                        </c15:fullRef>
                        <c15:formulaRef>
                          <c15:sqref>('bereinigt nach Phasen'!$C$14:$C$15,'bereinigt nach Phasen'!$C$17:$C$20)</c15:sqref>
                        </c15:formulaRef>
                      </c:ext>
                    </c:extLst>
                    <c:numCache>
                      <c:formatCode>0.0%</c:formatCode>
                      <c:ptCount val="6"/>
                      <c:pt idx="0">
                        <c:v>0.19047619047619047</c:v>
                      </c:pt>
                      <c:pt idx="1">
                        <c:v>0.25</c:v>
                      </c:pt>
                      <c:pt idx="2">
                        <c:v>0.4375</c:v>
                      </c:pt>
                      <c:pt idx="3">
                        <c:v>0.27083333333333331</c:v>
                      </c:pt>
                      <c:pt idx="4">
                        <c:v>0.27586206896551724</c:v>
                      </c:pt>
                      <c:pt idx="5">
                        <c:v>0.45652173913043476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5A2-4680-A9CB-09DC4B0E3B8E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'bereinigt nach Phasen'!$D$13</c15:sqref>
                        </c15:formulaRef>
                      </c:ext>
                    </c:extLst>
                    <c:strCache>
                      <c:ptCount val="1"/>
                      <c:pt idx="0">
                        <c:v>Anteil FT erfüllt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'bereinigt nach Phasen'!$A$14:$A$20</c15:sqref>
                        </c15:fullRef>
                        <c15:formulaRef>
                          <c15:sqref>('bereinigt nach Phasen'!$A$14:$A$15,'bereinigt nach Phasen'!$A$17:$A$20)</c15:sqref>
                        </c15:formulaRef>
                      </c:ext>
                    </c:extLst>
                    <c:strCache>
                      <c:ptCount val="6"/>
                      <c:pt idx="0">
                        <c:v>Der Anfang 1979/80</c:v>
                      </c:pt>
                      <c:pt idx="1">
                        <c:v>Die 80er</c:v>
                      </c:pt>
                      <c:pt idx="2">
                        <c:v>Die BJHW-Ära</c:v>
                      </c:pt>
                      <c:pt idx="3">
                        <c:v>Das sog. Triumvirat</c:v>
                      </c:pt>
                      <c:pt idx="4">
                        <c:v>Nach dem Rechtsstreit bis 2015</c:v>
                      </c:pt>
                      <c:pt idx="5">
                        <c:v>Die jüngsten Folgen seit 2016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'bereinigt nach Phasen'!$D$14:$D$20</c15:sqref>
                        </c15:fullRef>
                        <c15:formulaRef>
                          <c15:sqref>('bereinigt nach Phasen'!$D$14:$D$15,'bereinigt nach Phasen'!$D$17:$D$20)</c15:sqref>
                        </c15:formulaRef>
                      </c:ext>
                    </c:extLst>
                    <c:numCache>
                      <c:formatCode>0.0%</c:formatCode>
                      <c:ptCount val="6"/>
                      <c:pt idx="0">
                        <c:v>1</c:v>
                      </c:pt>
                      <c:pt idx="1">
                        <c:v>0.95833333333333337</c:v>
                      </c:pt>
                      <c:pt idx="2">
                        <c:v>0.8125</c:v>
                      </c:pt>
                      <c:pt idx="3">
                        <c:v>0.6875</c:v>
                      </c:pt>
                      <c:pt idx="4">
                        <c:v>0.93103448275862066</c:v>
                      </c:pt>
                      <c:pt idx="5">
                        <c:v>0.76086956521739135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5A2-4680-A9CB-09DC4B0E3B8E}"/>
                  </c:ext>
                </c:extLst>
              </c15:ser>
            </c15:filteredLineSeries>
          </c:ext>
        </c:extLst>
      </c:lineChart>
      <c:catAx>
        <c:axId val="43342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9335280"/>
        <c:crosses val="autoZero"/>
        <c:auto val="1"/>
        <c:lblAlgn val="ctr"/>
        <c:lblOffset val="100"/>
        <c:noMultiLvlLbl val="0"/>
      </c:catAx>
      <c:valAx>
        <c:axId val="26933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342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214075</xdr:colOff>
      <xdr:row>1</xdr:row>
      <xdr:rowOff>146446</xdr:rowOff>
    </xdr:from>
    <xdr:to>
      <xdr:col>24</xdr:col>
      <xdr:colOff>71200</xdr:colOff>
      <xdr:row>17</xdr:row>
      <xdr:rowOff>35956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226E52A-229F-4A1B-C673-9CC9A0E958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208358</xdr:colOff>
      <xdr:row>18</xdr:row>
      <xdr:rowOff>75009</xdr:rowOff>
    </xdr:from>
    <xdr:to>
      <xdr:col>31</xdr:col>
      <xdr:colOff>104774</xdr:colOff>
      <xdr:row>33</xdr:row>
      <xdr:rowOff>137398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45FCC5C-4D10-4955-1D58-D3FDD068D3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752475</xdr:colOff>
      <xdr:row>34</xdr:row>
      <xdr:rowOff>66675</xdr:rowOff>
    </xdr:from>
    <xdr:to>
      <xdr:col>22</xdr:col>
      <xdr:colOff>581025</xdr:colOff>
      <xdr:row>49</xdr:row>
      <xdr:rowOff>95250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D9533CAA-37FC-5CF6-2904-18B921CFCD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733424</xdr:colOff>
      <xdr:row>33</xdr:row>
      <xdr:rowOff>161924</xdr:rowOff>
    </xdr:from>
    <xdr:to>
      <xdr:col>31</xdr:col>
      <xdr:colOff>742950</xdr:colOff>
      <xdr:row>56</xdr:row>
      <xdr:rowOff>123825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367A2A07-2145-88A9-428E-C2097CEC91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371476</xdr:colOff>
      <xdr:row>3</xdr:row>
      <xdr:rowOff>85725</xdr:rowOff>
    </xdr:from>
    <xdr:to>
      <xdr:col>32</xdr:col>
      <xdr:colOff>514350</xdr:colOff>
      <xdr:row>18</xdr:row>
      <xdr:rowOff>148114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F59F2615-5A53-4128-A528-3AD675D0C8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0</xdr:colOff>
      <xdr:row>61</xdr:row>
      <xdr:rowOff>180974</xdr:rowOff>
    </xdr:from>
    <xdr:to>
      <xdr:col>27</xdr:col>
      <xdr:colOff>695325</xdr:colOff>
      <xdr:row>81</xdr:row>
      <xdr:rowOff>19049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312E06BF-3267-4BA4-B460-4B972ADCF8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403860</xdr:colOff>
      <xdr:row>21</xdr:row>
      <xdr:rowOff>117157</xdr:rowOff>
    </xdr:from>
    <xdr:to>
      <xdr:col>17</xdr:col>
      <xdr:colOff>243840</xdr:colOff>
      <xdr:row>36</xdr:row>
      <xdr:rowOff>145732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B959199-FB7D-BE44-B86F-BAEE2115C6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434340</xdr:colOff>
      <xdr:row>21</xdr:row>
      <xdr:rowOff>105727</xdr:rowOff>
    </xdr:from>
    <xdr:to>
      <xdr:col>11</xdr:col>
      <xdr:colOff>243840</xdr:colOff>
      <xdr:row>38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8D2A123E-F2CB-A7EE-2D93-7F9A6A3C3B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519112</xdr:colOff>
      <xdr:row>21</xdr:row>
      <xdr:rowOff>109537</xdr:rowOff>
    </xdr:from>
    <xdr:to>
      <xdr:col>5</xdr:col>
      <xdr:colOff>290512</xdr:colOff>
      <xdr:row>35</xdr:row>
      <xdr:rowOff>185737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BFBF7F9-8F9B-1FCB-3477-4467D52ACC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</xdr:colOff>
      <xdr:row>15</xdr:row>
      <xdr:rowOff>167640</xdr:rowOff>
    </xdr:from>
    <xdr:to>
      <xdr:col>12</xdr:col>
      <xdr:colOff>213360</xdr:colOff>
      <xdr:row>41</xdr:row>
      <xdr:rowOff>60960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E9D69BC-0A07-E7EC-6B48-568F52FEA3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487680</xdr:colOff>
      <xdr:row>15</xdr:row>
      <xdr:rowOff>171450</xdr:rowOff>
    </xdr:from>
    <xdr:to>
      <xdr:col>17</xdr:col>
      <xdr:colOff>53340</xdr:colOff>
      <xdr:row>37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D967DA8-3DD4-5323-6436-8BE94829AE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4E2F5-203A-41CD-A21D-6E0E9EAA0290}">
  <dimension ref="A1:I225"/>
  <sheetViews>
    <sheetView zoomScale="99" zoomScaleNormal="99" workbookViewId="0">
      <selection activeCell="C227" sqref="C227"/>
    </sheetView>
  </sheetViews>
  <sheetFormatPr baseColWidth="10" defaultRowHeight="15" x14ac:dyDescent="0.25"/>
  <cols>
    <col min="1" max="1" width="5.5703125" customWidth="1"/>
    <col min="2" max="2" width="5" customWidth="1"/>
    <col min="3" max="3" width="27.7109375" customWidth="1"/>
    <col min="4" max="5" width="6.28515625" customWidth="1"/>
    <col min="6" max="6" width="6" customWidth="1"/>
    <col min="7" max="7" width="6.140625" customWidth="1"/>
    <col min="8" max="8" width="7.85546875" style="9" customWidth="1"/>
    <col min="9" max="9" width="17.42578125" style="9" customWidth="1"/>
  </cols>
  <sheetData>
    <row r="1" spans="1:9" s="2" customFormat="1" x14ac:dyDescent="0.25">
      <c r="A1" s="2" t="s">
        <v>0</v>
      </c>
      <c r="B1" s="2" t="s">
        <v>313</v>
      </c>
      <c r="C1" s="2" t="s">
        <v>51</v>
      </c>
      <c r="D1" s="2" t="s">
        <v>312</v>
      </c>
      <c r="E1" s="2" t="s">
        <v>311</v>
      </c>
      <c r="F1" s="2" t="s">
        <v>310</v>
      </c>
      <c r="G1" s="2" t="s">
        <v>309</v>
      </c>
      <c r="H1" s="5" t="s">
        <v>308</v>
      </c>
      <c r="I1" s="5" t="s">
        <v>314</v>
      </c>
    </row>
    <row r="2" spans="1:9" x14ac:dyDescent="0.25">
      <c r="A2">
        <v>1979</v>
      </c>
      <c r="B2">
        <v>1</v>
      </c>
      <c r="C2" t="s">
        <v>31</v>
      </c>
      <c r="D2">
        <v>4</v>
      </c>
      <c r="E2">
        <v>0</v>
      </c>
      <c r="F2">
        <v>6</v>
      </c>
      <c r="G2">
        <v>3</v>
      </c>
      <c r="H2" s="9" t="b">
        <f>FALSE()</f>
        <v>0</v>
      </c>
      <c r="I2" s="9" t="b">
        <f>TRUE()</f>
        <v>1</v>
      </c>
    </row>
    <row r="3" spans="1:9" x14ac:dyDescent="0.25">
      <c r="A3">
        <v>1979</v>
      </c>
      <c r="B3">
        <v>2</v>
      </c>
      <c r="C3" t="s">
        <v>55</v>
      </c>
      <c r="D3">
        <v>4</v>
      </c>
      <c r="E3">
        <v>0</v>
      </c>
      <c r="F3">
        <v>5</v>
      </c>
      <c r="G3">
        <v>3</v>
      </c>
      <c r="H3" s="9" t="b">
        <f>FALSE()</f>
        <v>0</v>
      </c>
      <c r="I3" s="9" t="b">
        <f>TRUE()</f>
        <v>1</v>
      </c>
    </row>
    <row r="4" spans="1:9" x14ac:dyDescent="0.25">
      <c r="A4">
        <v>1979</v>
      </c>
      <c r="B4">
        <v>3</v>
      </c>
      <c r="C4" t="s">
        <v>71</v>
      </c>
      <c r="D4">
        <v>3</v>
      </c>
      <c r="E4">
        <v>0</v>
      </c>
      <c r="F4">
        <v>8</v>
      </c>
      <c r="G4">
        <v>2</v>
      </c>
      <c r="H4" s="9" t="b">
        <f>FALSE()</f>
        <v>0</v>
      </c>
      <c r="I4" s="9" t="b">
        <f>TRUE()</f>
        <v>1</v>
      </c>
    </row>
    <row r="5" spans="1:9" x14ac:dyDescent="0.25">
      <c r="A5">
        <v>1979</v>
      </c>
      <c r="B5">
        <v>4</v>
      </c>
      <c r="C5" t="s">
        <v>38</v>
      </c>
      <c r="D5">
        <v>7</v>
      </c>
      <c r="E5">
        <v>1</v>
      </c>
      <c r="F5">
        <v>9</v>
      </c>
      <c r="G5">
        <v>1</v>
      </c>
      <c r="H5" s="9" t="b">
        <f>FALSE()</f>
        <v>0</v>
      </c>
      <c r="I5" s="9" t="b">
        <f>TRUE()</f>
        <v>1</v>
      </c>
    </row>
    <row r="6" spans="1:9" x14ac:dyDescent="0.25">
      <c r="A6">
        <v>1979</v>
      </c>
      <c r="B6">
        <v>5</v>
      </c>
      <c r="C6" t="s">
        <v>34</v>
      </c>
      <c r="D6">
        <v>5</v>
      </c>
      <c r="E6">
        <v>1</v>
      </c>
      <c r="F6">
        <v>7</v>
      </c>
      <c r="G6">
        <v>3</v>
      </c>
      <c r="H6" s="9" t="b">
        <f>FALSE()</f>
        <v>0</v>
      </c>
      <c r="I6" s="9" t="b">
        <f>TRUE()</f>
        <v>1</v>
      </c>
    </row>
    <row r="7" spans="1:9" x14ac:dyDescent="0.25">
      <c r="A7">
        <v>1979</v>
      </c>
      <c r="B7">
        <v>6</v>
      </c>
      <c r="C7" t="s">
        <v>36</v>
      </c>
      <c r="D7">
        <v>3</v>
      </c>
      <c r="E7">
        <v>0</v>
      </c>
      <c r="F7">
        <v>10</v>
      </c>
      <c r="G7">
        <v>3</v>
      </c>
      <c r="H7" s="9" t="b">
        <f>FALSE()</f>
        <v>0</v>
      </c>
      <c r="I7" s="9" t="b">
        <f>TRUE()</f>
        <v>1</v>
      </c>
    </row>
    <row r="8" spans="1:9" x14ac:dyDescent="0.25">
      <c r="A8">
        <v>1979</v>
      </c>
      <c r="B8">
        <v>7</v>
      </c>
      <c r="C8" t="s">
        <v>39</v>
      </c>
      <c r="D8">
        <v>3</v>
      </c>
      <c r="E8">
        <v>0</v>
      </c>
      <c r="F8">
        <v>6</v>
      </c>
      <c r="G8">
        <v>1</v>
      </c>
      <c r="H8" s="9" t="b">
        <f>FALSE()</f>
        <v>0</v>
      </c>
      <c r="I8" s="9" t="b">
        <f>TRUE()</f>
        <v>1</v>
      </c>
    </row>
    <row r="9" spans="1:9" x14ac:dyDescent="0.25">
      <c r="A9">
        <v>1979</v>
      </c>
      <c r="B9">
        <v>8</v>
      </c>
      <c r="C9" t="s">
        <v>44</v>
      </c>
      <c r="D9">
        <v>4</v>
      </c>
      <c r="E9">
        <v>0</v>
      </c>
      <c r="F9">
        <v>12</v>
      </c>
      <c r="G9">
        <v>3</v>
      </c>
      <c r="H9" s="9" t="b">
        <f>TRUE()</f>
        <v>1</v>
      </c>
      <c r="I9" s="9" t="b">
        <f>TRUE()</f>
        <v>1</v>
      </c>
    </row>
    <row r="10" spans="1:9" x14ac:dyDescent="0.25">
      <c r="A10">
        <v>1979</v>
      </c>
      <c r="B10">
        <v>9</v>
      </c>
      <c r="C10" t="s">
        <v>54</v>
      </c>
      <c r="D10">
        <v>5</v>
      </c>
      <c r="E10">
        <v>0</v>
      </c>
      <c r="F10">
        <v>6</v>
      </c>
      <c r="G10">
        <v>2</v>
      </c>
      <c r="H10" s="9" t="b">
        <f>FALSE()</f>
        <v>0</v>
      </c>
      <c r="I10" s="9" t="b">
        <f>TRUE()</f>
        <v>1</v>
      </c>
    </row>
    <row r="11" spans="1:9" x14ac:dyDescent="0.25">
      <c r="A11">
        <v>1980</v>
      </c>
      <c r="B11">
        <v>10</v>
      </c>
      <c r="C11" t="s">
        <v>33</v>
      </c>
      <c r="D11">
        <v>4</v>
      </c>
      <c r="E11">
        <v>0</v>
      </c>
      <c r="F11">
        <v>10</v>
      </c>
      <c r="G11">
        <v>1</v>
      </c>
      <c r="H11" s="9" t="b">
        <f>FALSE()</f>
        <v>0</v>
      </c>
      <c r="I11" s="9" t="b">
        <f>TRUE()</f>
        <v>1</v>
      </c>
    </row>
    <row r="12" spans="1:9" x14ac:dyDescent="0.25">
      <c r="A12">
        <v>1980</v>
      </c>
      <c r="B12">
        <v>11</v>
      </c>
      <c r="C12" t="s">
        <v>32</v>
      </c>
      <c r="D12">
        <v>4</v>
      </c>
      <c r="E12">
        <v>0</v>
      </c>
      <c r="F12">
        <v>4</v>
      </c>
      <c r="G12">
        <v>1</v>
      </c>
      <c r="H12" s="9" t="b">
        <f>FALSE()</f>
        <v>0</v>
      </c>
      <c r="I12" s="9" t="b">
        <f>TRUE()</f>
        <v>1</v>
      </c>
    </row>
    <row r="13" spans="1:9" x14ac:dyDescent="0.25">
      <c r="A13">
        <v>1980</v>
      </c>
      <c r="B13">
        <v>12</v>
      </c>
      <c r="C13" t="s">
        <v>35</v>
      </c>
      <c r="D13">
        <v>4</v>
      </c>
      <c r="E13">
        <v>0</v>
      </c>
      <c r="F13">
        <v>8</v>
      </c>
      <c r="G13">
        <v>4</v>
      </c>
      <c r="H13" s="9" t="b">
        <f>FALSE()</f>
        <v>0</v>
      </c>
      <c r="I13" s="9" t="b">
        <f>TRUE()</f>
        <v>1</v>
      </c>
    </row>
    <row r="14" spans="1:9" x14ac:dyDescent="0.25">
      <c r="A14">
        <v>1980</v>
      </c>
      <c r="B14">
        <v>13</v>
      </c>
      <c r="C14" t="s">
        <v>37</v>
      </c>
      <c r="D14">
        <v>5</v>
      </c>
      <c r="E14">
        <v>0</v>
      </c>
      <c r="F14">
        <v>8</v>
      </c>
      <c r="G14">
        <v>2</v>
      </c>
      <c r="H14" s="9" t="b">
        <f>FALSE()</f>
        <v>0</v>
      </c>
      <c r="I14" s="9" t="b">
        <f>TRUE()</f>
        <v>1</v>
      </c>
    </row>
    <row r="15" spans="1:9" x14ac:dyDescent="0.25">
      <c r="A15">
        <v>1980</v>
      </c>
      <c r="B15">
        <v>14</v>
      </c>
      <c r="C15" t="s">
        <v>69</v>
      </c>
      <c r="D15">
        <v>3</v>
      </c>
      <c r="E15">
        <v>0</v>
      </c>
      <c r="F15">
        <v>10</v>
      </c>
      <c r="G15">
        <v>2</v>
      </c>
      <c r="H15" s="9" t="b">
        <f>FALSE()</f>
        <v>0</v>
      </c>
      <c r="I15" s="9" t="b">
        <f>TRUE()</f>
        <v>1</v>
      </c>
    </row>
    <row r="16" spans="1:9" x14ac:dyDescent="0.25">
      <c r="A16">
        <v>1980</v>
      </c>
      <c r="B16">
        <v>15</v>
      </c>
      <c r="C16" t="s">
        <v>42</v>
      </c>
      <c r="D16">
        <v>4</v>
      </c>
      <c r="E16">
        <v>0</v>
      </c>
      <c r="F16">
        <v>8</v>
      </c>
      <c r="G16">
        <v>2</v>
      </c>
      <c r="H16" s="9" t="b">
        <f>FALSE()</f>
        <v>0</v>
      </c>
      <c r="I16" s="9" t="b">
        <f>TRUE()</f>
        <v>1</v>
      </c>
    </row>
    <row r="17" spans="1:9" x14ac:dyDescent="0.25">
      <c r="A17">
        <v>1980</v>
      </c>
      <c r="B17">
        <v>16</v>
      </c>
      <c r="C17" t="s">
        <v>70</v>
      </c>
      <c r="D17">
        <v>4</v>
      </c>
      <c r="E17">
        <v>1</v>
      </c>
      <c r="F17">
        <v>9</v>
      </c>
      <c r="G17">
        <v>1</v>
      </c>
      <c r="H17" s="9" t="b">
        <f>TRUE()</f>
        <v>1</v>
      </c>
      <c r="I17" s="9" t="b">
        <f>TRUE()</f>
        <v>1</v>
      </c>
    </row>
    <row r="18" spans="1:9" x14ac:dyDescent="0.25">
      <c r="A18">
        <v>1980</v>
      </c>
      <c r="B18">
        <v>17</v>
      </c>
      <c r="C18" t="s">
        <v>56</v>
      </c>
      <c r="D18">
        <v>5</v>
      </c>
      <c r="E18">
        <v>0</v>
      </c>
      <c r="F18">
        <v>7</v>
      </c>
      <c r="G18">
        <v>2</v>
      </c>
      <c r="H18" s="9" t="b">
        <f>FALSE()</f>
        <v>0</v>
      </c>
      <c r="I18" s="9" t="b">
        <f>TRUE()</f>
        <v>1</v>
      </c>
    </row>
    <row r="19" spans="1:9" x14ac:dyDescent="0.25">
      <c r="A19">
        <v>1980</v>
      </c>
      <c r="B19">
        <v>18</v>
      </c>
      <c r="C19" t="s">
        <v>41</v>
      </c>
      <c r="D19">
        <v>4</v>
      </c>
      <c r="E19">
        <v>0</v>
      </c>
      <c r="F19">
        <v>10</v>
      </c>
      <c r="G19">
        <v>1</v>
      </c>
      <c r="H19" s="9" t="b">
        <f>FALSE()</f>
        <v>0</v>
      </c>
      <c r="I19" s="9" t="b">
        <f>TRUE()</f>
        <v>1</v>
      </c>
    </row>
    <row r="20" spans="1:9" x14ac:dyDescent="0.25">
      <c r="A20">
        <v>1980</v>
      </c>
      <c r="B20">
        <v>19</v>
      </c>
      <c r="C20" t="s">
        <v>43</v>
      </c>
      <c r="D20">
        <v>3</v>
      </c>
      <c r="E20">
        <v>0</v>
      </c>
      <c r="F20">
        <v>9</v>
      </c>
      <c r="G20">
        <v>1</v>
      </c>
      <c r="H20" s="9" t="b">
        <f>FALSE()</f>
        <v>0</v>
      </c>
      <c r="I20" s="9" t="b">
        <f>TRUE()</f>
        <v>1</v>
      </c>
    </row>
    <row r="21" spans="1:9" x14ac:dyDescent="0.25">
      <c r="A21">
        <v>1980</v>
      </c>
      <c r="B21">
        <v>20</v>
      </c>
      <c r="C21" t="s">
        <v>66</v>
      </c>
      <c r="D21">
        <v>4</v>
      </c>
      <c r="E21">
        <v>0</v>
      </c>
      <c r="F21">
        <v>8</v>
      </c>
      <c r="G21">
        <v>2</v>
      </c>
      <c r="H21" s="9" t="b">
        <f>TRUE()</f>
        <v>1</v>
      </c>
      <c r="I21" s="9" t="b">
        <f>TRUE()</f>
        <v>1</v>
      </c>
    </row>
    <row r="22" spans="1:9" x14ac:dyDescent="0.25">
      <c r="A22">
        <v>1980</v>
      </c>
      <c r="B22">
        <v>21</v>
      </c>
      <c r="C22" t="s">
        <v>57</v>
      </c>
      <c r="D22">
        <v>4</v>
      </c>
      <c r="E22">
        <v>1</v>
      </c>
      <c r="F22">
        <v>9</v>
      </c>
      <c r="G22">
        <v>2</v>
      </c>
      <c r="H22" s="9" t="b">
        <f>TRUE()</f>
        <v>1</v>
      </c>
      <c r="I22" s="9" t="b">
        <f>TRUE()</f>
        <v>1</v>
      </c>
    </row>
    <row r="23" spans="1:9" x14ac:dyDescent="0.25">
      <c r="A23">
        <v>1981</v>
      </c>
      <c r="B23">
        <v>22</v>
      </c>
      <c r="C23" t="s">
        <v>40</v>
      </c>
      <c r="D23">
        <v>4</v>
      </c>
      <c r="E23">
        <v>0</v>
      </c>
      <c r="F23">
        <v>11</v>
      </c>
      <c r="G23">
        <v>2</v>
      </c>
      <c r="H23" s="9" t="b">
        <f>FALSE()</f>
        <v>0</v>
      </c>
      <c r="I23" s="9" t="b">
        <f>TRUE()</f>
        <v>1</v>
      </c>
    </row>
    <row r="24" spans="1:9" x14ac:dyDescent="0.25">
      <c r="A24">
        <v>1981</v>
      </c>
      <c r="B24">
        <v>23</v>
      </c>
      <c r="C24" t="s">
        <v>58</v>
      </c>
      <c r="D24">
        <v>5</v>
      </c>
      <c r="E24">
        <v>0</v>
      </c>
      <c r="F24">
        <v>12</v>
      </c>
      <c r="G24">
        <v>1</v>
      </c>
      <c r="H24" s="9" t="b">
        <f>FALSE()</f>
        <v>0</v>
      </c>
      <c r="I24" s="9" t="b">
        <f>TRUE()</f>
        <v>1</v>
      </c>
    </row>
    <row r="25" spans="1:9" x14ac:dyDescent="0.25">
      <c r="A25">
        <v>1981</v>
      </c>
      <c r="B25">
        <v>24</v>
      </c>
      <c r="C25" t="s">
        <v>52</v>
      </c>
      <c r="D25">
        <v>3</v>
      </c>
      <c r="E25">
        <v>0</v>
      </c>
      <c r="F25">
        <v>11</v>
      </c>
      <c r="G25">
        <v>3</v>
      </c>
      <c r="H25" s="9" t="b">
        <f>FALSE()</f>
        <v>0</v>
      </c>
      <c r="I25" s="9" t="b">
        <f>TRUE()</f>
        <v>1</v>
      </c>
    </row>
    <row r="26" spans="1:9" x14ac:dyDescent="0.25">
      <c r="A26">
        <v>1981</v>
      </c>
      <c r="B26">
        <v>25</v>
      </c>
      <c r="C26" t="s">
        <v>68</v>
      </c>
      <c r="D26">
        <v>3</v>
      </c>
      <c r="E26">
        <v>1</v>
      </c>
      <c r="F26">
        <v>7</v>
      </c>
      <c r="G26">
        <v>4</v>
      </c>
      <c r="H26" s="9" t="b">
        <f>TRUE()</f>
        <v>1</v>
      </c>
      <c r="I26" s="9" t="b">
        <f>TRUE()</f>
        <v>1</v>
      </c>
    </row>
    <row r="27" spans="1:9" x14ac:dyDescent="0.25">
      <c r="A27">
        <v>1981</v>
      </c>
      <c r="B27">
        <v>26</v>
      </c>
      <c r="C27" t="s">
        <v>72</v>
      </c>
      <c r="D27">
        <v>3</v>
      </c>
      <c r="E27">
        <v>1</v>
      </c>
      <c r="F27">
        <v>7</v>
      </c>
      <c r="G27">
        <v>1</v>
      </c>
      <c r="H27" s="9" t="b">
        <f>TRUE()</f>
        <v>1</v>
      </c>
      <c r="I27" s="9" t="b">
        <f>TRUE()</f>
        <v>1</v>
      </c>
    </row>
    <row r="28" spans="1:9" ht="13.9" customHeight="1" x14ac:dyDescent="0.25">
      <c r="A28">
        <v>1981</v>
      </c>
      <c r="B28">
        <v>27</v>
      </c>
      <c r="C28" t="s">
        <v>73</v>
      </c>
      <c r="D28">
        <v>3</v>
      </c>
      <c r="E28">
        <v>0</v>
      </c>
      <c r="F28">
        <v>8</v>
      </c>
      <c r="G28">
        <v>2</v>
      </c>
      <c r="H28" s="9" t="b">
        <f>FALSE()</f>
        <v>0</v>
      </c>
      <c r="I28" s="9" t="b">
        <f>TRUE()</f>
        <v>1</v>
      </c>
    </row>
    <row r="29" spans="1:9" x14ac:dyDescent="0.25">
      <c r="A29">
        <v>1982</v>
      </c>
      <c r="B29">
        <v>28</v>
      </c>
      <c r="C29" t="s">
        <v>59</v>
      </c>
      <c r="D29">
        <v>4</v>
      </c>
      <c r="E29">
        <v>0</v>
      </c>
      <c r="F29">
        <v>11</v>
      </c>
      <c r="G29">
        <v>1</v>
      </c>
      <c r="H29" s="9" t="b">
        <f>FALSE()</f>
        <v>0</v>
      </c>
      <c r="I29" s="9" t="b">
        <f>TRUE()</f>
        <v>1</v>
      </c>
    </row>
    <row r="30" spans="1:9" s="34" customFormat="1" x14ac:dyDescent="0.25">
      <c r="A30" s="34">
        <v>1982</v>
      </c>
      <c r="B30" s="34">
        <v>29</v>
      </c>
      <c r="C30" s="34" t="s">
        <v>306</v>
      </c>
    </row>
    <row r="31" spans="1:9" x14ac:dyDescent="0.25">
      <c r="A31">
        <v>1982</v>
      </c>
      <c r="B31">
        <v>30</v>
      </c>
      <c r="C31" t="s">
        <v>60</v>
      </c>
      <c r="D31">
        <v>3</v>
      </c>
      <c r="E31">
        <v>0</v>
      </c>
      <c r="F31">
        <v>12</v>
      </c>
      <c r="G31">
        <v>0</v>
      </c>
      <c r="H31" s="9" t="b">
        <f>FALSE()</f>
        <v>0</v>
      </c>
      <c r="I31" s="9" t="b">
        <f>TRUE()</f>
        <v>1</v>
      </c>
    </row>
    <row r="32" spans="1:9" x14ac:dyDescent="0.25">
      <c r="A32">
        <v>1983</v>
      </c>
      <c r="B32">
        <v>31</v>
      </c>
      <c r="C32" t="s">
        <v>75</v>
      </c>
      <c r="D32">
        <v>3</v>
      </c>
      <c r="E32">
        <v>0</v>
      </c>
      <c r="F32">
        <v>10</v>
      </c>
      <c r="G32">
        <v>3</v>
      </c>
      <c r="H32" s="9" t="b">
        <f>FALSE()</f>
        <v>0</v>
      </c>
      <c r="I32" s="9" t="b">
        <f>TRUE()</f>
        <v>1</v>
      </c>
    </row>
    <row r="33" spans="1:9" x14ac:dyDescent="0.25">
      <c r="A33">
        <v>1983</v>
      </c>
      <c r="B33">
        <v>32</v>
      </c>
      <c r="C33" t="s">
        <v>74</v>
      </c>
      <c r="D33">
        <v>3</v>
      </c>
      <c r="E33">
        <v>0</v>
      </c>
      <c r="F33">
        <v>8</v>
      </c>
      <c r="G33">
        <v>3</v>
      </c>
      <c r="H33" s="9" t="b">
        <f>TRUE()</f>
        <v>1</v>
      </c>
      <c r="I33" s="9" t="b">
        <f>TRUE()</f>
        <v>1</v>
      </c>
    </row>
    <row r="34" spans="1:9" x14ac:dyDescent="0.25">
      <c r="A34">
        <v>1983</v>
      </c>
      <c r="B34">
        <v>33</v>
      </c>
      <c r="C34" t="s">
        <v>76</v>
      </c>
      <c r="D34">
        <v>3</v>
      </c>
      <c r="E34">
        <v>0</v>
      </c>
      <c r="F34">
        <v>12</v>
      </c>
      <c r="G34">
        <v>2</v>
      </c>
      <c r="H34" s="9" t="b">
        <f>TRUE()</f>
        <v>1</v>
      </c>
      <c r="I34" s="9" t="b">
        <f>TRUE()</f>
        <v>1</v>
      </c>
    </row>
    <row r="35" spans="1:9" x14ac:dyDescent="0.25">
      <c r="A35">
        <v>1984</v>
      </c>
      <c r="B35">
        <v>34</v>
      </c>
      <c r="C35" t="s">
        <v>61</v>
      </c>
      <c r="D35">
        <v>4</v>
      </c>
      <c r="E35">
        <v>0</v>
      </c>
      <c r="F35">
        <v>7</v>
      </c>
      <c r="G35">
        <v>0</v>
      </c>
      <c r="H35" s="9" t="b">
        <f>FALSE()</f>
        <v>0</v>
      </c>
      <c r="I35" s="9" t="b">
        <f>TRUE()</f>
        <v>1</v>
      </c>
    </row>
    <row r="36" spans="1:9" x14ac:dyDescent="0.25">
      <c r="A36">
        <v>1984</v>
      </c>
      <c r="B36">
        <v>35</v>
      </c>
      <c r="C36" t="s">
        <v>77</v>
      </c>
      <c r="D36">
        <v>3</v>
      </c>
      <c r="E36">
        <v>0</v>
      </c>
      <c r="F36">
        <v>14</v>
      </c>
      <c r="G36">
        <v>4</v>
      </c>
      <c r="H36" s="9" t="b">
        <f>FALSE()</f>
        <v>0</v>
      </c>
      <c r="I36" s="9" t="b">
        <f>TRUE()</f>
        <v>1</v>
      </c>
    </row>
    <row r="37" spans="1:9" x14ac:dyDescent="0.25">
      <c r="A37">
        <v>1985</v>
      </c>
      <c r="B37">
        <v>36</v>
      </c>
      <c r="C37" t="s">
        <v>83</v>
      </c>
      <c r="D37">
        <v>3</v>
      </c>
      <c r="E37">
        <v>0</v>
      </c>
      <c r="F37">
        <v>7</v>
      </c>
      <c r="G37">
        <v>1</v>
      </c>
      <c r="H37" s="9" t="b">
        <f>FALSE()</f>
        <v>0</v>
      </c>
      <c r="I37" s="9" t="b">
        <f>TRUE()</f>
        <v>1</v>
      </c>
    </row>
    <row r="38" spans="1:9" x14ac:dyDescent="0.25">
      <c r="A38">
        <v>1985</v>
      </c>
      <c r="B38">
        <v>37</v>
      </c>
      <c r="C38" t="s">
        <v>78</v>
      </c>
      <c r="D38">
        <v>4</v>
      </c>
      <c r="E38">
        <v>0</v>
      </c>
      <c r="F38">
        <v>8</v>
      </c>
      <c r="G38">
        <v>2</v>
      </c>
      <c r="H38" s="9" t="b">
        <f>FALSE()</f>
        <v>0</v>
      </c>
      <c r="I38" s="9" t="b">
        <f>TRUE()</f>
        <v>1</v>
      </c>
    </row>
    <row r="39" spans="1:9" x14ac:dyDescent="0.25">
      <c r="A39">
        <v>1986</v>
      </c>
      <c r="B39">
        <v>38</v>
      </c>
      <c r="C39" t="s">
        <v>79</v>
      </c>
      <c r="D39">
        <v>3</v>
      </c>
      <c r="E39">
        <v>0</v>
      </c>
      <c r="F39">
        <v>8</v>
      </c>
      <c r="G39">
        <v>4</v>
      </c>
      <c r="H39" s="9" t="b">
        <f>FALSE()</f>
        <v>0</v>
      </c>
      <c r="I39" s="9" t="b">
        <f>TRUE()</f>
        <v>1</v>
      </c>
    </row>
    <row r="40" spans="1:9" x14ac:dyDescent="0.25">
      <c r="A40">
        <v>1986</v>
      </c>
      <c r="B40">
        <v>39</v>
      </c>
      <c r="C40" t="s">
        <v>84</v>
      </c>
      <c r="D40">
        <v>3</v>
      </c>
      <c r="E40">
        <v>0</v>
      </c>
      <c r="F40">
        <v>4</v>
      </c>
      <c r="G40">
        <v>1</v>
      </c>
      <c r="H40" s="9" t="b">
        <f>FALSE()</f>
        <v>0</v>
      </c>
      <c r="I40" s="9" t="b">
        <f>FALSE()</f>
        <v>0</v>
      </c>
    </row>
    <row r="41" spans="1:9" x14ac:dyDescent="0.25">
      <c r="A41">
        <v>1986</v>
      </c>
      <c r="B41">
        <v>40</v>
      </c>
      <c r="C41" t="s">
        <v>62</v>
      </c>
      <c r="D41">
        <v>7</v>
      </c>
      <c r="E41">
        <v>0</v>
      </c>
      <c r="F41">
        <v>15</v>
      </c>
      <c r="G41">
        <v>2</v>
      </c>
      <c r="H41" s="9" t="b">
        <f>FALSE()</f>
        <v>0</v>
      </c>
      <c r="I41" s="9" t="b">
        <f>TRUE()</f>
        <v>1</v>
      </c>
    </row>
    <row r="42" spans="1:9" ht="12" customHeight="1" x14ac:dyDescent="0.25">
      <c r="A42">
        <v>1987</v>
      </c>
      <c r="B42">
        <v>41</v>
      </c>
      <c r="C42" t="s">
        <v>88</v>
      </c>
      <c r="D42">
        <v>3</v>
      </c>
      <c r="E42">
        <v>0</v>
      </c>
      <c r="F42">
        <v>8</v>
      </c>
      <c r="G42">
        <v>2</v>
      </c>
      <c r="H42" s="9" t="b">
        <f>FALSE()</f>
        <v>0</v>
      </c>
      <c r="I42" s="9" t="b">
        <f>TRUE()</f>
        <v>1</v>
      </c>
    </row>
    <row r="43" spans="1:9" x14ac:dyDescent="0.25">
      <c r="A43">
        <v>1987</v>
      </c>
      <c r="B43">
        <v>42</v>
      </c>
      <c r="C43" t="s">
        <v>90</v>
      </c>
      <c r="D43">
        <v>4</v>
      </c>
      <c r="E43">
        <v>0</v>
      </c>
      <c r="F43">
        <v>7</v>
      </c>
      <c r="G43">
        <v>4</v>
      </c>
      <c r="H43" s="9" t="b">
        <f>FALSE()</f>
        <v>0</v>
      </c>
      <c r="I43" s="9" t="b">
        <f>TRUE()</f>
        <v>1</v>
      </c>
    </row>
    <row r="44" spans="1:9" x14ac:dyDescent="0.25">
      <c r="A44">
        <v>1988</v>
      </c>
      <c r="B44">
        <v>43</v>
      </c>
      <c r="C44" t="s">
        <v>80</v>
      </c>
      <c r="D44">
        <v>5</v>
      </c>
      <c r="E44">
        <v>2</v>
      </c>
      <c r="F44">
        <v>10</v>
      </c>
      <c r="G44">
        <v>4</v>
      </c>
      <c r="H44" s="9" t="b">
        <f>TRUE()</f>
        <v>1</v>
      </c>
      <c r="I44" s="9" t="b">
        <f>TRUE()</f>
        <v>1</v>
      </c>
    </row>
    <row r="45" spans="1:9" x14ac:dyDescent="0.25">
      <c r="A45">
        <v>1988</v>
      </c>
      <c r="B45">
        <v>44</v>
      </c>
      <c r="C45" t="s">
        <v>85</v>
      </c>
      <c r="D45">
        <v>3</v>
      </c>
      <c r="E45">
        <v>0</v>
      </c>
      <c r="F45">
        <v>10</v>
      </c>
      <c r="G45">
        <v>7</v>
      </c>
      <c r="H45" s="9" t="b">
        <f>FALSE()</f>
        <v>0</v>
      </c>
      <c r="I45" s="9" t="b">
        <f>TRUE()</f>
        <v>1</v>
      </c>
    </row>
    <row r="46" spans="1:9" x14ac:dyDescent="0.25">
      <c r="A46">
        <v>1989</v>
      </c>
      <c r="B46">
        <v>45</v>
      </c>
      <c r="C46" t="s">
        <v>63</v>
      </c>
      <c r="D46">
        <v>3</v>
      </c>
      <c r="E46">
        <v>0</v>
      </c>
      <c r="F46">
        <v>15</v>
      </c>
      <c r="G46">
        <v>3</v>
      </c>
      <c r="H46" s="9" t="b">
        <f>FALSE()</f>
        <v>0</v>
      </c>
      <c r="I46" s="9" t="b">
        <f>TRUE()</f>
        <v>1</v>
      </c>
    </row>
    <row r="47" spans="1:9" x14ac:dyDescent="0.25">
      <c r="A47">
        <v>1989</v>
      </c>
      <c r="B47">
        <v>46</v>
      </c>
      <c r="C47" t="s">
        <v>81</v>
      </c>
      <c r="D47">
        <v>3</v>
      </c>
      <c r="E47">
        <v>0</v>
      </c>
      <c r="F47">
        <v>10</v>
      </c>
      <c r="G47">
        <v>3</v>
      </c>
      <c r="H47" s="9" t="b">
        <f>TRUE()</f>
        <v>1</v>
      </c>
      <c r="I47" s="9" t="b">
        <f>TRUE()</f>
        <v>1</v>
      </c>
    </row>
    <row r="48" spans="1:9" x14ac:dyDescent="0.25">
      <c r="A48">
        <v>1990</v>
      </c>
      <c r="B48">
        <v>47</v>
      </c>
      <c r="C48" t="s">
        <v>93</v>
      </c>
      <c r="D48">
        <v>3</v>
      </c>
      <c r="E48">
        <v>2</v>
      </c>
      <c r="F48">
        <v>8</v>
      </c>
      <c r="G48">
        <v>3</v>
      </c>
      <c r="H48" s="9" t="b">
        <f>FALSE()</f>
        <v>0</v>
      </c>
      <c r="I48" s="9" t="b">
        <f>TRUE()</f>
        <v>1</v>
      </c>
    </row>
    <row r="49" spans="1:9" x14ac:dyDescent="0.25">
      <c r="A49">
        <v>1990</v>
      </c>
      <c r="B49">
        <v>48</v>
      </c>
      <c r="C49" t="s">
        <v>97</v>
      </c>
      <c r="D49">
        <v>4</v>
      </c>
      <c r="E49">
        <v>1</v>
      </c>
      <c r="F49">
        <v>7</v>
      </c>
      <c r="G49">
        <v>0</v>
      </c>
      <c r="H49" s="9" t="b">
        <f>FALSE()</f>
        <v>0</v>
      </c>
      <c r="I49" s="9" t="b">
        <f>TRUE()</f>
        <v>1</v>
      </c>
    </row>
    <row r="50" spans="1:9" x14ac:dyDescent="0.25">
      <c r="A50">
        <v>1990</v>
      </c>
      <c r="B50">
        <v>49</v>
      </c>
      <c r="C50" t="s">
        <v>98</v>
      </c>
      <c r="D50">
        <v>4</v>
      </c>
      <c r="E50">
        <v>1</v>
      </c>
      <c r="F50">
        <v>8</v>
      </c>
      <c r="G50">
        <v>2</v>
      </c>
      <c r="H50" s="9" t="b">
        <f>FALSE()</f>
        <v>0</v>
      </c>
      <c r="I50" s="9" t="b">
        <f>TRUE()</f>
        <v>1</v>
      </c>
    </row>
    <row r="51" spans="1:9" x14ac:dyDescent="0.25">
      <c r="A51">
        <v>1991</v>
      </c>
      <c r="B51">
        <v>50</v>
      </c>
      <c r="C51" t="s">
        <v>94</v>
      </c>
      <c r="D51">
        <v>3</v>
      </c>
      <c r="E51">
        <v>0</v>
      </c>
      <c r="F51">
        <v>10</v>
      </c>
      <c r="G51">
        <v>5</v>
      </c>
      <c r="H51" s="9" t="b">
        <f>FALSE()</f>
        <v>0</v>
      </c>
      <c r="I51" s="9" t="b">
        <f>TRUE()</f>
        <v>1</v>
      </c>
    </row>
    <row r="52" spans="1:9" x14ac:dyDescent="0.25">
      <c r="A52">
        <v>1991</v>
      </c>
      <c r="B52">
        <v>51</v>
      </c>
      <c r="C52" t="s">
        <v>86</v>
      </c>
      <c r="D52">
        <v>4</v>
      </c>
      <c r="E52">
        <v>0</v>
      </c>
      <c r="F52">
        <v>2</v>
      </c>
      <c r="G52">
        <v>1</v>
      </c>
      <c r="H52" s="9" t="b">
        <f>FALSE()</f>
        <v>0</v>
      </c>
      <c r="I52" s="9" t="b">
        <f>TRUE()</f>
        <v>1</v>
      </c>
    </row>
    <row r="53" spans="1:9" x14ac:dyDescent="0.25">
      <c r="A53">
        <v>1991</v>
      </c>
      <c r="B53">
        <v>52</v>
      </c>
      <c r="C53" t="s">
        <v>99</v>
      </c>
      <c r="D53">
        <v>3</v>
      </c>
      <c r="E53">
        <v>1</v>
      </c>
      <c r="F53">
        <v>12</v>
      </c>
      <c r="G53">
        <v>3</v>
      </c>
      <c r="H53" s="9" t="b">
        <f>FALSE()</f>
        <v>0</v>
      </c>
      <c r="I53" s="9" t="b">
        <f>TRUE()</f>
        <v>1</v>
      </c>
    </row>
    <row r="54" spans="1:9" x14ac:dyDescent="0.25">
      <c r="A54">
        <v>1991</v>
      </c>
      <c r="B54">
        <v>53</v>
      </c>
      <c r="C54" t="s">
        <v>64</v>
      </c>
      <c r="D54">
        <v>3</v>
      </c>
      <c r="E54">
        <v>1</v>
      </c>
      <c r="F54">
        <v>10</v>
      </c>
      <c r="G54">
        <v>2</v>
      </c>
      <c r="H54" s="9" t="b">
        <f>FALSE()</f>
        <v>0</v>
      </c>
      <c r="I54" s="9" t="b">
        <f>TRUE()</f>
        <v>1</v>
      </c>
    </row>
    <row r="55" spans="1:9" x14ac:dyDescent="0.25">
      <c r="A55">
        <v>1992</v>
      </c>
      <c r="B55">
        <v>54</v>
      </c>
      <c r="C55" t="s">
        <v>103</v>
      </c>
      <c r="D55">
        <v>3</v>
      </c>
      <c r="E55">
        <v>4</v>
      </c>
      <c r="F55">
        <v>18</v>
      </c>
      <c r="G55">
        <v>2</v>
      </c>
      <c r="H55" s="9" t="b">
        <f>FALSE()</f>
        <v>0</v>
      </c>
      <c r="I55" s="9" t="b">
        <f>TRUE()</f>
        <v>1</v>
      </c>
    </row>
    <row r="56" spans="1:9" x14ac:dyDescent="0.25">
      <c r="A56">
        <v>1992</v>
      </c>
      <c r="B56">
        <v>55</v>
      </c>
      <c r="C56" t="s">
        <v>95</v>
      </c>
      <c r="D56">
        <v>5</v>
      </c>
      <c r="E56">
        <v>3</v>
      </c>
      <c r="F56">
        <v>10</v>
      </c>
      <c r="G56">
        <v>2</v>
      </c>
      <c r="H56" s="9" t="b">
        <f>FALSE()</f>
        <v>0</v>
      </c>
      <c r="I56" s="9" t="b">
        <f>TRUE()</f>
        <v>1</v>
      </c>
    </row>
    <row r="57" spans="1:9" x14ac:dyDescent="0.25">
      <c r="A57">
        <v>1992</v>
      </c>
      <c r="B57">
        <v>56</v>
      </c>
      <c r="C57" t="s">
        <v>100</v>
      </c>
      <c r="D57">
        <v>3</v>
      </c>
      <c r="E57">
        <v>2</v>
      </c>
      <c r="F57">
        <v>10</v>
      </c>
      <c r="G57">
        <v>2</v>
      </c>
      <c r="H57" s="9" t="b">
        <f>FALSE()</f>
        <v>0</v>
      </c>
      <c r="I57" s="9" t="b">
        <f>TRUE()</f>
        <v>1</v>
      </c>
    </row>
    <row r="58" spans="1:9" x14ac:dyDescent="0.25">
      <c r="A58">
        <v>1994</v>
      </c>
      <c r="B58">
        <v>57</v>
      </c>
      <c r="C58" t="s">
        <v>104</v>
      </c>
      <c r="D58">
        <v>3</v>
      </c>
      <c r="E58">
        <v>1</v>
      </c>
      <c r="F58">
        <v>7</v>
      </c>
      <c r="G58">
        <v>4</v>
      </c>
      <c r="H58" s="9" t="b">
        <f>FALSE()</f>
        <v>0</v>
      </c>
      <c r="I58" s="9" t="b">
        <f>TRUE()</f>
        <v>1</v>
      </c>
    </row>
    <row r="59" spans="1:9" x14ac:dyDescent="0.25">
      <c r="A59">
        <v>1994</v>
      </c>
      <c r="B59">
        <v>58</v>
      </c>
      <c r="C59" t="s">
        <v>105</v>
      </c>
      <c r="D59">
        <v>3</v>
      </c>
      <c r="E59">
        <v>0</v>
      </c>
      <c r="F59">
        <v>6</v>
      </c>
      <c r="G59">
        <v>5</v>
      </c>
      <c r="H59" s="9" t="b">
        <f>FALSE()</f>
        <v>0</v>
      </c>
      <c r="I59" s="9" t="b">
        <f>TRUE()</f>
        <v>1</v>
      </c>
    </row>
    <row r="60" spans="1:9" x14ac:dyDescent="0.25">
      <c r="A60">
        <v>1994</v>
      </c>
      <c r="B60">
        <v>59</v>
      </c>
      <c r="C60" t="s">
        <v>106</v>
      </c>
      <c r="D60">
        <v>3</v>
      </c>
      <c r="E60">
        <v>0</v>
      </c>
      <c r="F60">
        <v>6</v>
      </c>
      <c r="G60">
        <v>4</v>
      </c>
      <c r="H60" s="9" t="b">
        <f>FALSE()</f>
        <v>0</v>
      </c>
      <c r="I60" s="9" t="b">
        <f>TRUE()</f>
        <v>1</v>
      </c>
    </row>
    <row r="61" spans="1:9" x14ac:dyDescent="0.25">
      <c r="A61">
        <v>1994</v>
      </c>
      <c r="B61">
        <v>60</v>
      </c>
      <c r="C61" t="s">
        <v>107</v>
      </c>
      <c r="D61">
        <v>5</v>
      </c>
      <c r="E61">
        <v>0</v>
      </c>
      <c r="F61">
        <v>11</v>
      </c>
      <c r="G61">
        <v>3</v>
      </c>
      <c r="H61" s="9" t="b">
        <f>FALSE()</f>
        <v>0</v>
      </c>
      <c r="I61" s="9" t="b">
        <f>TRUE()</f>
        <v>1</v>
      </c>
    </row>
    <row r="62" spans="1:9" x14ac:dyDescent="0.25">
      <c r="A62">
        <v>1995</v>
      </c>
      <c r="B62">
        <v>61</v>
      </c>
      <c r="C62" t="s">
        <v>108</v>
      </c>
      <c r="D62">
        <v>3</v>
      </c>
      <c r="E62">
        <v>0</v>
      </c>
      <c r="F62">
        <v>11</v>
      </c>
      <c r="G62">
        <v>6</v>
      </c>
      <c r="H62" s="9" t="b">
        <f>FALSE()</f>
        <v>0</v>
      </c>
      <c r="I62" s="9" t="b">
        <f>TRUE()</f>
        <v>1</v>
      </c>
    </row>
    <row r="63" spans="1:9" x14ac:dyDescent="0.25">
      <c r="A63">
        <v>1995</v>
      </c>
      <c r="B63">
        <v>62</v>
      </c>
      <c r="C63" t="s">
        <v>109</v>
      </c>
      <c r="D63">
        <v>4</v>
      </c>
      <c r="E63">
        <v>0</v>
      </c>
      <c r="F63">
        <v>7</v>
      </c>
      <c r="G63">
        <v>7</v>
      </c>
      <c r="H63" s="9" t="b">
        <f>TRUE()</f>
        <v>1</v>
      </c>
      <c r="I63" s="9" t="b">
        <f>TRUE()</f>
        <v>1</v>
      </c>
    </row>
    <row r="64" spans="1:9" x14ac:dyDescent="0.25">
      <c r="A64">
        <v>1995</v>
      </c>
      <c r="B64">
        <v>63</v>
      </c>
      <c r="C64" t="s">
        <v>110</v>
      </c>
      <c r="D64">
        <v>4</v>
      </c>
      <c r="E64">
        <v>2</v>
      </c>
      <c r="F64">
        <v>8</v>
      </c>
      <c r="G64">
        <v>4</v>
      </c>
      <c r="H64" s="9" t="b">
        <f>TRUE()</f>
        <v>1</v>
      </c>
      <c r="I64" s="9" t="b">
        <f>TRUE()</f>
        <v>1</v>
      </c>
    </row>
    <row r="65" spans="1:9" x14ac:dyDescent="0.25">
      <c r="A65">
        <v>1995</v>
      </c>
      <c r="B65">
        <v>64</v>
      </c>
      <c r="C65" t="s">
        <v>111</v>
      </c>
      <c r="D65">
        <v>3</v>
      </c>
      <c r="E65">
        <v>0</v>
      </c>
      <c r="F65">
        <v>6</v>
      </c>
      <c r="G65">
        <v>4</v>
      </c>
      <c r="H65" s="9" t="b">
        <f>TRUE()</f>
        <v>1</v>
      </c>
      <c r="I65" s="9" t="b">
        <f>TRUE()</f>
        <v>1</v>
      </c>
    </row>
    <row r="66" spans="1:9" x14ac:dyDescent="0.25">
      <c r="A66">
        <v>1995</v>
      </c>
      <c r="B66">
        <v>65</v>
      </c>
      <c r="C66" t="s">
        <v>112</v>
      </c>
      <c r="D66">
        <v>3</v>
      </c>
      <c r="E66">
        <v>1</v>
      </c>
      <c r="F66">
        <v>13</v>
      </c>
      <c r="G66">
        <v>6</v>
      </c>
      <c r="H66" s="9" t="b">
        <f>FALSE()</f>
        <v>0</v>
      </c>
      <c r="I66" s="9" t="b">
        <f>TRUE()</f>
        <v>1</v>
      </c>
    </row>
    <row r="67" spans="1:9" x14ac:dyDescent="0.25">
      <c r="A67">
        <v>1995</v>
      </c>
      <c r="B67">
        <v>66</v>
      </c>
      <c r="C67" t="s">
        <v>113</v>
      </c>
      <c r="D67">
        <v>5</v>
      </c>
      <c r="E67">
        <v>2</v>
      </c>
      <c r="F67">
        <v>10</v>
      </c>
      <c r="G67">
        <v>3</v>
      </c>
      <c r="H67" s="9" t="b">
        <f>TRUE()</f>
        <v>1</v>
      </c>
      <c r="I67" s="9" t="b">
        <f>FALSE()</f>
        <v>0</v>
      </c>
    </row>
    <row r="68" spans="1:9" x14ac:dyDescent="0.25">
      <c r="A68">
        <v>1996</v>
      </c>
      <c r="B68">
        <v>67</v>
      </c>
      <c r="C68" t="s">
        <v>114</v>
      </c>
      <c r="D68">
        <v>4</v>
      </c>
      <c r="E68">
        <v>0</v>
      </c>
      <c r="F68">
        <v>11</v>
      </c>
      <c r="G68">
        <v>5</v>
      </c>
      <c r="H68" s="9" t="b">
        <f>FALSE()</f>
        <v>0</v>
      </c>
      <c r="I68" s="9" t="b">
        <f>FALSE()</f>
        <v>0</v>
      </c>
    </row>
    <row r="69" spans="1:9" x14ac:dyDescent="0.25">
      <c r="A69">
        <v>1996</v>
      </c>
      <c r="B69">
        <v>68</v>
      </c>
      <c r="C69" t="s">
        <v>115</v>
      </c>
      <c r="D69">
        <v>3</v>
      </c>
      <c r="E69">
        <v>0</v>
      </c>
      <c r="F69">
        <v>4</v>
      </c>
      <c r="G69">
        <v>1</v>
      </c>
      <c r="H69" s="9" t="b">
        <f>FALSE()</f>
        <v>0</v>
      </c>
      <c r="I69" s="9" t="b">
        <f>FALSE()</f>
        <v>0</v>
      </c>
    </row>
    <row r="70" spans="1:9" x14ac:dyDescent="0.25">
      <c r="A70">
        <v>1996</v>
      </c>
      <c r="B70">
        <v>69</v>
      </c>
      <c r="C70" t="s">
        <v>116</v>
      </c>
      <c r="D70">
        <v>3</v>
      </c>
      <c r="E70">
        <v>1</v>
      </c>
      <c r="F70">
        <v>8</v>
      </c>
      <c r="G70">
        <v>7</v>
      </c>
      <c r="H70" s="9" t="b">
        <f>FALSE()</f>
        <v>0</v>
      </c>
      <c r="I70" s="9" t="b">
        <f>TRUE()</f>
        <v>1</v>
      </c>
    </row>
    <row r="71" spans="1:9" x14ac:dyDescent="0.25">
      <c r="A71">
        <v>1996</v>
      </c>
      <c r="B71">
        <v>70</v>
      </c>
      <c r="C71" t="s">
        <v>117</v>
      </c>
      <c r="D71">
        <v>3</v>
      </c>
      <c r="E71">
        <v>0</v>
      </c>
      <c r="F71">
        <v>10</v>
      </c>
      <c r="G71">
        <v>6</v>
      </c>
      <c r="H71" s="9" t="b">
        <f>TRUE()</f>
        <v>1</v>
      </c>
      <c r="I71" s="9" t="b">
        <f>TRUE()</f>
        <v>1</v>
      </c>
    </row>
    <row r="72" spans="1:9" x14ac:dyDescent="0.25">
      <c r="A72">
        <v>1996</v>
      </c>
      <c r="B72">
        <v>71</v>
      </c>
      <c r="C72" t="s">
        <v>118</v>
      </c>
      <c r="D72">
        <v>3</v>
      </c>
      <c r="E72">
        <v>1</v>
      </c>
      <c r="F72">
        <v>12</v>
      </c>
      <c r="G72">
        <v>6</v>
      </c>
      <c r="H72" s="9" t="b">
        <f>TRUE()</f>
        <v>1</v>
      </c>
      <c r="I72" s="9" t="b">
        <f>TRUE()</f>
        <v>1</v>
      </c>
    </row>
    <row r="73" spans="1:9" x14ac:dyDescent="0.25">
      <c r="A73">
        <v>1996</v>
      </c>
      <c r="B73">
        <v>72</v>
      </c>
      <c r="C73" t="s">
        <v>119</v>
      </c>
      <c r="D73">
        <v>4</v>
      </c>
      <c r="E73">
        <v>0</v>
      </c>
      <c r="F73">
        <v>10</v>
      </c>
      <c r="G73">
        <v>6</v>
      </c>
      <c r="H73" s="9" t="b">
        <f>TRUE()</f>
        <v>1</v>
      </c>
      <c r="I73" s="9" t="b">
        <f>TRUE()</f>
        <v>1</v>
      </c>
    </row>
    <row r="74" spans="1:9" x14ac:dyDescent="0.25">
      <c r="A74">
        <v>1997</v>
      </c>
      <c r="B74">
        <v>73</v>
      </c>
      <c r="C74" t="s">
        <v>123</v>
      </c>
      <c r="D74">
        <v>3</v>
      </c>
      <c r="E74">
        <v>1</v>
      </c>
      <c r="F74">
        <v>4</v>
      </c>
      <c r="G74">
        <v>4</v>
      </c>
      <c r="H74" s="9" t="b">
        <f>TRUE()</f>
        <v>1</v>
      </c>
      <c r="I74" s="9" t="b">
        <f>FALSE()</f>
        <v>0</v>
      </c>
    </row>
    <row r="75" spans="1:9" x14ac:dyDescent="0.25">
      <c r="A75">
        <v>1997</v>
      </c>
      <c r="B75">
        <v>74</v>
      </c>
      <c r="C75" t="s">
        <v>124</v>
      </c>
      <c r="D75">
        <v>4</v>
      </c>
      <c r="E75">
        <v>0</v>
      </c>
      <c r="F75">
        <v>10</v>
      </c>
      <c r="G75">
        <v>3</v>
      </c>
      <c r="H75" s="9" t="b">
        <f>FALSE()</f>
        <v>0</v>
      </c>
      <c r="I75" s="9" t="b">
        <f>TRUE()</f>
        <v>1</v>
      </c>
    </row>
    <row r="76" spans="1:9" x14ac:dyDescent="0.25">
      <c r="A76">
        <v>1997</v>
      </c>
      <c r="B76">
        <v>75</v>
      </c>
      <c r="C76" t="s">
        <v>122</v>
      </c>
      <c r="D76">
        <v>3</v>
      </c>
      <c r="E76">
        <v>0</v>
      </c>
      <c r="F76">
        <v>4</v>
      </c>
      <c r="G76">
        <v>6</v>
      </c>
      <c r="H76" s="9" t="b">
        <f>FALSE()</f>
        <v>0</v>
      </c>
      <c r="I76" s="9" t="b">
        <f>FALSE()</f>
        <v>0</v>
      </c>
    </row>
    <row r="77" spans="1:9" x14ac:dyDescent="0.25">
      <c r="A77">
        <v>1997</v>
      </c>
      <c r="B77">
        <v>76</v>
      </c>
      <c r="C77" t="s">
        <v>160</v>
      </c>
      <c r="D77">
        <v>3</v>
      </c>
      <c r="E77">
        <v>0</v>
      </c>
      <c r="F77">
        <v>8</v>
      </c>
      <c r="G77">
        <v>7</v>
      </c>
      <c r="H77" s="9" t="b">
        <f>TRUE()</f>
        <v>1</v>
      </c>
      <c r="I77" s="9" t="b">
        <f>FALSE()</f>
        <v>0</v>
      </c>
    </row>
    <row r="78" spans="1:9" x14ac:dyDescent="0.25">
      <c r="A78">
        <v>1997</v>
      </c>
      <c r="B78">
        <v>77</v>
      </c>
      <c r="C78" t="s">
        <v>174</v>
      </c>
      <c r="D78">
        <v>4</v>
      </c>
      <c r="E78">
        <v>0</v>
      </c>
      <c r="F78">
        <v>7</v>
      </c>
      <c r="G78">
        <v>6</v>
      </c>
      <c r="H78" s="9" t="b">
        <f>FALSE()</f>
        <v>0</v>
      </c>
      <c r="I78" s="9" t="b">
        <f>FALSE()</f>
        <v>0</v>
      </c>
    </row>
    <row r="79" spans="1:9" x14ac:dyDescent="0.25">
      <c r="A79">
        <v>1998</v>
      </c>
      <c r="B79">
        <v>78</v>
      </c>
      <c r="C79" t="s">
        <v>125</v>
      </c>
      <c r="D79">
        <v>3</v>
      </c>
      <c r="E79">
        <v>1</v>
      </c>
      <c r="F79">
        <v>8</v>
      </c>
      <c r="G79">
        <v>2</v>
      </c>
      <c r="H79" s="9" t="b">
        <f>FALSE()</f>
        <v>0</v>
      </c>
      <c r="I79" s="9" t="b">
        <f>TRUE()</f>
        <v>1</v>
      </c>
    </row>
    <row r="80" spans="1:9" x14ac:dyDescent="0.25">
      <c r="A80">
        <v>1998</v>
      </c>
      <c r="B80">
        <v>79</v>
      </c>
      <c r="C80" t="s">
        <v>161</v>
      </c>
      <c r="D80">
        <v>3</v>
      </c>
      <c r="E80">
        <v>0</v>
      </c>
      <c r="F80">
        <v>10</v>
      </c>
      <c r="G80">
        <v>1</v>
      </c>
      <c r="H80" s="9" t="b">
        <f>FALSE()</f>
        <v>0</v>
      </c>
      <c r="I80" s="9" t="b">
        <f>TRUE()</f>
        <v>1</v>
      </c>
    </row>
    <row r="81" spans="1:9" x14ac:dyDescent="0.25">
      <c r="A81">
        <v>1998</v>
      </c>
      <c r="B81">
        <v>80</v>
      </c>
      <c r="C81" t="s">
        <v>126</v>
      </c>
      <c r="D81">
        <v>3</v>
      </c>
      <c r="E81">
        <v>0</v>
      </c>
      <c r="F81">
        <v>3</v>
      </c>
      <c r="G81">
        <v>1</v>
      </c>
      <c r="H81" s="9" t="b">
        <f>FALSE()</f>
        <v>0</v>
      </c>
      <c r="I81" s="9" t="b">
        <f>FALSE()</f>
        <v>0</v>
      </c>
    </row>
    <row r="82" spans="1:9" x14ac:dyDescent="0.25">
      <c r="A82">
        <v>1998</v>
      </c>
      <c r="B82">
        <v>81</v>
      </c>
      <c r="C82" t="s">
        <v>178</v>
      </c>
      <c r="D82">
        <v>3</v>
      </c>
      <c r="E82">
        <v>1</v>
      </c>
      <c r="F82">
        <v>8</v>
      </c>
      <c r="G82">
        <v>0</v>
      </c>
      <c r="H82" s="9" t="b">
        <f>FALSE()</f>
        <v>0</v>
      </c>
      <c r="I82" s="9" t="b">
        <f>TRUE()</f>
        <v>1</v>
      </c>
    </row>
    <row r="83" spans="1:9" x14ac:dyDescent="0.25">
      <c r="A83">
        <v>1998</v>
      </c>
      <c r="B83">
        <v>82</v>
      </c>
      <c r="C83" t="s">
        <v>162</v>
      </c>
      <c r="D83">
        <v>3</v>
      </c>
      <c r="E83">
        <v>0</v>
      </c>
      <c r="F83">
        <v>5</v>
      </c>
      <c r="G83">
        <v>1</v>
      </c>
      <c r="H83" s="9" t="b">
        <f>FALSE()</f>
        <v>0</v>
      </c>
      <c r="I83" s="9" t="b">
        <f>TRUE()</f>
        <v>1</v>
      </c>
    </row>
    <row r="84" spans="1:9" x14ac:dyDescent="0.25">
      <c r="A84">
        <v>1999</v>
      </c>
      <c r="B84">
        <v>83</v>
      </c>
      <c r="C84" t="s">
        <v>127</v>
      </c>
      <c r="D84">
        <v>3</v>
      </c>
      <c r="E84">
        <v>0</v>
      </c>
      <c r="F84">
        <v>6</v>
      </c>
      <c r="G84">
        <v>1</v>
      </c>
      <c r="H84" s="9" t="b">
        <f>FALSE()</f>
        <v>0</v>
      </c>
      <c r="I84" s="9" t="b">
        <f>TRUE()</f>
        <v>1</v>
      </c>
    </row>
    <row r="85" spans="1:9" x14ac:dyDescent="0.25">
      <c r="A85">
        <v>1999</v>
      </c>
      <c r="B85">
        <v>84</v>
      </c>
      <c r="C85" t="s">
        <v>128</v>
      </c>
      <c r="D85">
        <v>3</v>
      </c>
      <c r="E85">
        <v>1</v>
      </c>
      <c r="F85">
        <v>4</v>
      </c>
      <c r="G85">
        <v>1</v>
      </c>
      <c r="H85" s="9" t="b">
        <f>FALSE()</f>
        <v>0</v>
      </c>
      <c r="I85" s="9" t="b">
        <f>TRUE()</f>
        <v>1</v>
      </c>
    </row>
    <row r="86" spans="1:9" x14ac:dyDescent="0.25">
      <c r="A86">
        <v>1999</v>
      </c>
      <c r="B86">
        <v>85</v>
      </c>
      <c r="C86" t="s">
        <v>179</v>
      </c>
      <c r="D86">
        <v>4</v>
      </c>
      <c r="E86">
        <v>0</v>
      </c>
      <c r="F86">
        <v>4</v>
      </c>
      <c r="G86">
        <v>3</v>
      </c>
      <c r="H86" s="9" t="b">
        <f>FALSE()</f>
        <v>0</v>
      </c>
      <c r="I86" s="9" t="b">
        <f>FALSE()</f>
        <v>0</v>
      </c>
    </row>
    <row r="87" spans="1:9" x14ac:dyDescent="0.25">
      <c r="A87">
        <v>1999</v>
      </c>
      <c r="B87">
        <v>86</v>
      </c>
      <c r="C87" t="s">
        <v>129</v>
      </c>
      <c r="D87">
        <v>3</v>
      </c>
      <c r="E87">
        <v>0</v>
      </c>
      <c r="F87">
        <v>9</v>
      </c>
      <c r="G87">
        <v>1</v>
      </c>
      <c r="H87" s="9" t="b">
        <f>FALSE()</f>
        <v>0</v>
      </c>
      <c r="I87" s="9" t="b">
        <f>TRUE()</f>
        <v>1</v>
      </c>
    </row>
    <row r="88" spans="1:9" x14ac:dyDescent="0.25">
      <c r="A88">
        <v>1999</v>
      </c>
      <c r="B88">
        <v>87</v>
      </c>
      <c r="C88" t="s">
        <v>202</v>
      </c>
      <c r="D88">
        <v>4</v>
      </c>
      <c r="E88">
        <v>0</v>
      </c>
      <c r="F88">
        <v>8</v>
      </c>
      <c r="G88">
        <v>3</v>
      </c>
      <c r="H88" s="9" t="b">
        <f>FALSE()</f>
        <v>0</v>
      </c>
      <c r="I88" s="9" t="b">
        <f>TRUE()</f>
        <v>1</v>
      </c>
    </row>
    <row r="89" spans="1:9" x14ac:dyDescent="0.25">
      <c r="A89">
        <v>1999</v>
      </c>
      <c r="B89">
        <v>88</v>
      </c>
      <c r="C89" t="s">
        <v>163</v>
      </c>
      <c r="D89">
        <v>4</v>
      </c>
      <c r="E89">
        <v>0</v>
      </c>
      <c r="F89">
        <v>7</v>
      </c>
      <c r="G89">
        <v>7</v>
      </c>
      <c r="H89" s="9" t="b">
        <f>FALSE()</f>
        <v>0</v>
      </c>
      <c r="I89" s="9" t="b">
        <f>TRUE()</f>
        <v>1</v>
      </c>
    </row>
    <row r="90" spans="1:9" x14ac:dyDescent="0.25">
      <c r="A90">
        <v>2000</v>
      </c>
      <c r="B90">
        <v>89</v>
      </c>
      <c r="C90" t="s">
        <v>130</v>
      </c>
      <c r="D90">
        <v>3</v>
      </c>
      <c r="E90">
        <v>0</v>
      </c>
      <c r="F90">
        <v>6</v>
      </c>
      <c r="G90">
        <v>1</v>
      </c>
      <c r="H90" s="9" t="b">
        <f>FALSE()</f>
        <v>0</v>
      </c>
      <c r="I90" s="9" t="b">
        <f>TRUE()</f>
        <v>1</v>
      </c>
    </row>
    <row r="91" spans="1:9" x14ac:dyDescent="0.25">
      <c r="A91">
        <v>2000</v>
      </c>
      <c r="B91">
        <v>90</v>
      </c>
      <c r="C91" t="s">
        <v>131</v>
      </c>
      <c r="D91">
        <v>3</v>
      </c>
      <c r="E91">
        <v>0</v>
      </c>
      <c r="F91">
        <v>3</v>
      </c>
      <c r="G91">
        <v>1</v>
      </c>
      <c r="H91" s="9" t="b">
        <f>FALSE()</f>
        <v>0</v>
      </c>
      <c r="I91" s="9" t="b">
        <f>TRUE()</f>
        <v>1</v>
      </c>
    </row>
    <row r="92" spans="1:9" x14ac:dyDescent="0.25">
      <c r="A92">
        <v>2000</v>
      </c>
      <c r="B92">
        <v>91</v>
      </c>
      <c r="C92" t="s">
        <v>133</v>
      </c>
      <c r="D92">
        <v>3</v>
      </c>
      <c r="E92">
        <v>0</v>
      </c>
      <c r="F92">
        <v>3</v>
      </c>
      <c r="G92">
        <v>2</v>
      </c>
      <c r="H92" s="9" t="b">
        <f>FALSE()</f>
        <v>0</v>
      </c>
      <c r="I92" s="9" t="b">
        <f>FALSE()</f>
        <v>0</v>
      </c>
    </row>
    <row r="93" spans="1:9" x14ac:dyDescent="0.25">
      <c r="A93">
        <v>2000</v>
      </c>
      <c r="B93">
        <v>92</v>
      </c>
      <c r="C93" t="s">
        <v>180</v>
      </c>
      <c r="D93">
        <v>4</v>
      </c>
      <c r="E93">
        <v>0</v>
      </c>
      <c r="F93">
        <v>5</v>
      </c>
      <c r="G93">
        <v>0</v>
      </c>
      <c r="H93" s="9" t="b">
        <f>FALSE()</f>
        <v>0</v>
      </c>
      <c r="I93" s="9" t="b">
        <f>TRUE()</f>
        <v>1</v>
      </c>
    </row>
    <row r="94" spans="1:9" x14ac:dyDescent="0.25">
      <c r="A94">
        <v>2000</v>
      </c>
      <c r="B94">
        <v>93</v>
      </c>
      <c r="C94" t="s">
        <v>132</v>
      </c>
      <c r="D94">
        <v>3</v>
      </c>
      <c r="E94">
        <v>0</v>
      </c>
      <c r="F94">
        <v>4</v>
      </c>
      <c r="G94">
        <v>2</v>
      </c>
      <c r="H94" s="9" t="b">
        <f>FALSE()</f>
        <v>0</v>
      </c>
      <c r="I94" s="9" t="b">
        <f>TRUE()</f>
        <v>1</v>
      </c>
    </row>
    <row r="95" spans="1:9" x14ac:dyDescent="0.25">
      <c r="A95">
        <v>2000</v>
      </c>
      <c r="B95">
        <v>94</v>
      </c>
      <c r="C95" t="s">
        <v>134</v>
      </c>
      <c r="D95">
        <v>3</v>
      </c>
      <c r="E95">
        <v>0</v>
      </c>
      <c r="F95">
        <v>10</v>
      </c>
      <c r="G95">
        <v>7</v>
      </c>
      <c r="H95" s="9" t="b">
        <f>TRUE()</f>
        <v>1</v>
      </c>
      <c r="I95" s="9" t="b">
        <f>TRUE()</f>
        <v>1</v>
      </c>
    </row>
    <row r="96" spans="1:9" x14ac:dyDescent="0.25">
      <c r="A96">
        <v>2001</v>
      </c>
      <c r="B96">
        <v>95</v>
      </c>
      <c r="C96" t="s">
        <v>135</v>
      </c>
      <c r="D96">
        <v>3</v>
      </c>
      <c r="E96">
        <v>1</v>
      </c>
      <c r="F96">
        <v>3</v>
      </c>
      <c r="G96">
        <v>2</v>
      </c>
      <c r="H96" s="9" t="b">
        <f>TRUE()</f>
        <v>1</v>
      </c>
      <c r="I96" s="9" t="b">
        <f>FALSE()</f>
        <v>0</v>
      </c>
    </row>
    <row r="97" spans="1:9" x14ac:dyDescent="0.25">
      <c r="A97">
        <v>2001</v>
      </c>
      <c r="B97">
        <v>96</v>
      </c>
      <c r="C97" t="s">
        <v>203</v>
      </c>
      <c r="D97">
        <v>3</v>
      </c>
      <c r="E97">
        <v>1</v>
      </c>
      <c r="F97">
        <v>8</v>
      </c>
      <c r="G97">
        <v>3</v>
      </c>
      <c r="H97" s="9" t="b">
        <f>FALSE()</f>
        <v>0</v>
      </c>
      <c r="I97" s="9" t="b">
        <f>FALSE()</f>
        <v>0</v>
      </c>
    </row>
    <row r="98" spans="1:9" x14ac:dyDescent="0.25">
      <c r="A98">
        <v>2001</v>
      </c>
      <c r="B98">
        <v>97</v>
      </c>
      <c r="C98" t="s">
        <v>164</v>
      </c>
      <c r="D98">
        <v>3</v>
      </c>
      <c r="E98">
        <v>0</v>
      </c>
      <c r="F98">
        <v>3</v>
      </c>
      <c r="G98">
        <v>3</v>
      </c>
      <c r="H98" s="9" t="b">
        <f>TRUE()</f>
        <v>1</v>
      </c>
      <c r="I98" s="9" t="b">
        <f>FALSE()</f>
        <v>0</v>
      </c>
    </row>
    <row r="99" spans="1:9" x14ac:dyDescent="0.25">
      <c r="A99">
        <v>2001</v>
      </c>
      <c r="B99">
        <v>98</v>
      </c>
      <c r="C99" t="s">
        <v>181</v>
      </c>
      <c r="D99">
        <v>3</v>
      </c>
      <c r="E99">
        <v>0</v>
      </c>
      <c r="F99">
        <v>10</v>
      </c>
      <c r="G99">
        <v>5</v>
      </c>
      <c r="H99" s="9" t="b">
        <f>FALSE()</f>
        <v>0</v>
      </c>
      <c r="I99" s="9" t="b">
        <f>TRUE()</f>
        <v>1</v>
      </c>
    </row>
    <row r="100" spans="1:9" x14ac:dyDescent="0.25">
      <c r="A100">
        <v>2001</v>
      </c>
      <c r="B100">
        <v>99</v>
      </c>
      <c r="C100" t="s">
        <v>165</v>
      </c>
      <c r="D100">
        <v>3</v>
      </c>
      <c r="E100">
        <v>0</v>
      </c>
      <c r="F100">
        <v>8</v>
      </c>
      <c r="G100">
        <v>5</v>
      </c>
      <c r="H100" s="9" t="b">
        <f>TRUE()</f>
        <v>1</v>
      </c>
      <c r="I100" s="9" t="b">
        <f>TRUE()</f>
        <v>1</v>
      </c>
    </row>
    <row r="101" spans="1:9" x14ac:dyDescent="0.25">
      <c r="A101">
        <v>2001</v>
      </c>
      <c r="B101">
        <v>100</v>
      </c>
      <c r="C101" t="s">
        <v>137</v>
      </c>
      <c r="D101">
        <v>3</v>
      </c>
      <c r="E101">
        <v>1</v>
      </c>
      <c r="F101">
        <v>10</v>
      </c>
      <c r="G101">
        <v>4</v>
      </c>
      <c r="H101" s="9" t="b">
        <f>TRUE()</f>
        <v>1</v>
      </c>
      <c r="I101" s="9" t="b">
        <f>TRUE()</f>
        <v>1</v>
      </c>
    </row>
    <row r="102" spans="1:9" x14ac:dyDescent="0.25">
      <c r="A102">
        <v>2001</v>
      </c>
      <c r="B102">
        <v>101</v>
      </c>
      <c r="C102" t="s">
        <v>166</v>
      </c>
      <c r="D102" s="9">
        <v>4</v>
      </c>
      <c r="E102" s="9">
        <v>0</v>
      </c>
      <c r="F102" s="9">
        <v>7</v>
      </c>
      <c r="G102" s="9">
        <v>5</v>
      </c>
      <c r="H102" s="9" t="b">
        <f>FALSE()</f>
        <v>0</v>
      </c>
      <c r="I102" s="9" t="b">
        <f>FALSE()</f>
        <v>0</v>
      </c>
    </row>
    <row r="103" spans="1:9" x14ac:dyDescent="0.25">
      <c r="A103">
        <v>2002</v>
      </c>
      <c r="B103">
        <v>102</v>
      </c>
      <c r="C103" t="s">
        <v>136</v>
      </c>
      <c r="D103" s="9">
        <v>3</v>
      </c>
      <c r="E103" s="9">
        <v>0</v>
      </c>
      <c r="F103" s="9">
        <v>9</v>
      </c>
      <c r="G103" s="9">
        <v>3</v>
      </c>
      <c r="H103" s="9" t="b">
        <f>FALSE()</f>
        <v>0</v>
      </c>
      <c r="I103" s="9" t="b">
        <f>TRUE()</f>
        <v>1</v>
      </c>
    </row>
    <row r="104" spans="1:9" x14ac:dyDescent="0.25">
      <c r="A104">
        <v>2002</v>
      </c>
      <c r="B104">
        <v>103</v>
      </c>
      <c r="C104" t="s">
        <v>138</v>
      </c>
      <c r="D104" s="9">
        <v>3</v>
      </c>
      <c r="E104" s="9">
        <v>1</v>
      </c>
      <c r="F104" s="9">
        <v>8</v>
      </c>
      <c r="G104" s="9">
        <v>1</v>
      </c>
      <c r="H104" s="9" t="b">
        <f>FALSE()</f>
        <v>0</v>
      </c>
      <c r="I104" s="9" t="b">
        <f>FALSE()</f>
        <v>0</v>
      </c>
    </row>
    <row r="105" spans="1:9" x14ac:dyDescent="0.25">
      <c r="A105">
        <v>2002</v>
      </c>
      <c r="B105">
        <v>104</v>
      </c>
      <c r="C105" t="s">
        <v>182</v>
      </c>
      <c r="D105" s="9">
        <v>3</v>
      </c>
      <c r="E105" s="9">
        <v>0</v>
      </c>
      <c r="F105" s="9">
        <v>3</v>
      </c>
      <c r="G105" s="9">
        <v>4</v>
      </c>
      <c r="H105" s="9" t="b">
        <f>FALSE()</f>
        <v>0</v>
      </c>
      <c r="I105" s="9" t="b">
        <f>FALSE()</f>
        <v>0</v>
      </c>
    </row>
    <row r="106" spans="1:9" x14ac:dyDescent="0.25">
      <c r="A106">
        <v>2002</v>
      </c>
      <c r="B106">
        <v>105</v>
      </c>
      <c r="C106" t="s">
        <v>139</v>
      </c>
      <c r="D106" s="9">
        <v>3</v>
      </c>
      <c r="E106" s="9">
        <v>0</v>
      </c>
      <c r="F106" s="9">
        <v>4</v>
      </c>
      <c r="G106" s="9">
        <v>2</v>
      </c>
      <c r="H106" s="9" t="b">
        <f>FALSE()</f>
        <v>0</v>
      </c>
      <c r="I106" s="9" t="b">
        <f>TRUE()</f>
        <v>1</v>
      </c>
    </row>
    <row r="107" spans="1:9" x14ac:dyDescent="0.25">
      <c r="A107">
        <v>2002</v>
      </c>
      <c r="B107">
        <v>106</v>
      </c>
      <c r="C107" t="s">
        <v>167</v>
      </c>
      <c r="D107" s="9">
        <v>4</v>
      </c>
      <c r="E107" s="9">
        <v>3</v>
      </c>
      <c r="F107" s="9">
        <v>5</v>
      </c>
      <c r="G107" s="9">
        <v>4</v>
      </c>
      <c r="H107" s="9" t="b">
        <f>TRUE()</f>
        <v>1</v>
      </c>
      <c r="I107" s="9" t="b">
        <f>FALSE()</f>
        <v>0</v>
      </c>
    </row>
    <row r="108" spans="1:9" x14ac:dyDescent="0.25">
      <c r="A108">
        <v>2003</v>
      </c>
      <c r="B108">
        <v>107</v>
      </c>
      <c r="C108" t="s">
        <v>183</v>
      </c>
      <c r="D108" s="9">
        <v>3</v>
      </c>
      <c r="E108" s="9">
        <v>0</v>
      </c>
      <c r="F108" s="9">
        <v>7</v>
      </c>
      <c r="G108" s="9">
        <v>1</v>
      </c>
      <c r="H108" s="9" t="b">
        <f>FALSE()</f>
        <v>0</v>
      </c>
      <c r="I108" s="9" t="b">
        <f>TRUE()</f>
        <v>1</v>
      </c>
    </row>
    <row r="109" spans="1:9" x14ac:dyDescent="0.25">
      <c r="A109">
        <v>2003</v>
      </c>
      <c r="B109">
        <v>108</v>
      </c>
      <c r="C109" t="s">
        <v>140</v>
      </c>
      <c r="D109" s="9">
        <v>3</v>
      </c>
      <c r="E109" s="9">
        <v>0</v>
      </c>
      <c r="F109" s="9">
        <v>4</v>
      </c>
      <c r="G109" s="9">
        <v>1</v>
      </c>
      <c r="H109" s="9" t="b">
        <f>FALSE()</f>
        <v>0</v>
      </c>
      <c r="I109" s="9" t="b">
        <f>TRUE()</f>
        <v>1</v>
      </c>
    </row>
    <row r="110" spans="1:9" x14ac:dyDescent="0.25">
      <c r="A110">
        <v>2003</v>
      </c>
      <c r="B110">
        <v>109</v>
      </c>
      <c r="C110" t="s">
        <v>204</v>
      </c>
      <c r="D110" s="9">
        <v>3</v>
      </c>
      <c r="E110" s="9">
        <v>1</v>
      </c>
      <c r="F110" s="9">
        <v>5</v>
      </c>
      <c r="G110" s="9">
        <v>3</v>
      </c>
      <c r="H110" s="9" t="b">
        <f>FALSE()</f>
        <v>0</v>
      </c>
      <c r="I110" s="9" t="b">
        <f>TRUE()</f>
        <v>1</v>
      </c>
    </row>
    <row r="111" spans="1:9" x14ac:dyDescent="0.25">
      <c r="A111">
        <v>2003</v>
      </c>
      <c r="B111">
        <v>110</v>
      </c>
      <c r="C111" t="s">
        <v>206</v>
      </c>
      <c r="D111" s="9">
        <v>3</v>
      </c>
      <c r="E111" s="9">
        <v>0</v>
      </c>
      <c r="F111" s="9">
        <v>10</v>
      </c>
      <c r="G111" s="9">
        <v>2</v>
      </c>
      <c r="H111" s="9" t="b">
        <f>FALSE()</f>
        <v>0</v>
      </c>
      <c r="I111" s="9" t="b">
        <f>TRUE()</f>
        <v>1</v>
      </c>
    </row>
    <row r="112" spans="1:9" x14ac:dyDescent="0.25">
      <c r="A112">
        <v>2003</v>
      </c>
      <c r="B112">
        <v>111</v>
      </c>
      <c r="C112" t="s">
        <v>184</v>
      </c>
      <c r="D112" s="9">
        <v>3</v>
      </c>
      <c r="E112" s="9">
        <v>2</v>
      </c>
      <c r="F112" s="9">
        <v>7</v>
      </c>
      <c r="G112" s="9">
        <v>5</v>
      </c>
      <c r="H112" s="9" t="b">
        <f>TRUE()</f>
        <v>1</v>
      </c>
      <c r="I112" s="9" t="b">
        <f>TRUE()</f>
        <v>1</v>
      </c>
    </row>
    <row r="113" spans="1:9" x14ac:dyDescent="0.25">
      <c r="A113">
        <v>2003</v>
      </c>
      <c r="B113">
        <v>112</v>
      </c>
      <c r="C113" t="s">
        <v>207</v>
      </c>
      <c r="D113" s="9">
        <v>3</v>
      </c>
      <c r="E113" s="9">
        <v>0</v>
      </c>
      <c r="F113" s="9">
        <v>6</v>
      </c>
      <c r="G113" s="9">
        <v>0</v>
      </c>
      <c r="H113" s="9" t="b">
        <f>FALSE()</f>
        <v>0</v>
      </c>
      <c r="I113" s="9" t="b">
        <f>TRUE()</f>
        <v>1</v>
      </c>
    </row>
    <row r="114" spans="1:9" x14ac:dyDescent="0.25">
      <c r="A114">
        <v>2003</v>
      </c>
      <c r="B114">
        <v>113</v>
      </c>
      <c r="C114" t="s">
        <v>141</v>
      </c>
      <c r="D114" s="9">
        <v>3</v>
      </c>
      <c r="E114" s="9">
        <v>1</v>
      </c>
      <c r="F114" s="9">
        <v>3</v>
      </c>
      <c r="G114" s="9">
        <v>3</v>
      </c>
      <c r="H114" s="9" t="b">
        <f>TRUE()</f>
        <v>1</v>
      </c>
      <c r="I114" s="9" t="b">
        <f>TRUE()</f>
        <v>1</v>
      </c>
    </row>
    <row r="115" spans="1:9" x14ac:dyDescent="0.25">
      <c r="A115">
        <v>2004</v>
      </c>
      <c r="B115">
        <v>114</v>
      </c>
      <c r="C115" t="s">
        <v>142</v>
      </c>
      <c r="D115" s="9">
        <v>3</v>
      </c>
      <c r="E115" s="9">
        <v>0</v>
      </c>
      <c r="F115" s="9">
        <v>3</v>
      </c>
      <c r="G115" s="9">
        <v>5</v>
      </c>
      <c r="H115" s="9" t="b">
        <f>TRUE()</f>
        <v>1</v>
      </c>
      <c r="I115" s="9" t="b">
        <f>FALSE()</f>
        <v>0</v>
      </c>
    </row>
    <row r="116" spans="1:9" x14ac:dyDescent="0.25">
      <c r="A116">
        <v>2004</v>
      </c>
      <c r="B116">
        <v>115</v>
      </c>
      <c r="C116" t="s">
        <v>185</v>
      </c>
      <c r="D116" s="9">
        <v>3</v>
      </c>
      <c r="E116" s="9">
        <v>0</v>
      </c>
      <c r="F116" s="9">
        <v>7</v>
      </c>
      <c r="G116" s="9">
        <v>4</v>
      </c>
      <c r="H116" s="9" t="b">
        <f>TRUE()</f>
        <v>1</v>
      </c>
      <c r="I116" s="9" t="b">
        <f>TRUE()</f>
        <v>1</v>
      </c>
    </row>
    <row r="117" spans="1:9" x14ac:dyDescent="0.25">
      <c r="A117">
        <v>2004</v>
      </c>
      <c r="B117">
        <v>116</v>
      </c>
      <c r="C117" t="s">
        <v>208</v>
      </c>
      <c r="D117" s="9">
        <v>3</v>
      </c>
      <c r="E117" s="9">
        <v>1</v>
      </c>
      <c r="F117" s="9">
        <v>6</v>
      </c>
      <c r="G117" s="9">
        <v>2</v>
      </c>
      <c r="H117" s="9" t="b">
        <f>FALSE()</f>
        <v>0</v>
      </c>
      <c r="I117" s="9" t="b">
        <f>TRUE()</f>
        <v>1</v>
      </c>
    </row>
    <row r="118" spans="1:9" x14ac:dyDescent="0.25">
      <c r="A118">
        <v>2004</v>
      </c>
      <c r="B118">
        <v>117</v>
      </c>
      <c r="C118" t="s">
        <v>143</v>
      </c>
      <c r="D118" s="9">
        <v>3</v>
      </c>
      <c r="E118" s="9">
        <v>0</v>
      </c>
      <c r="F118" s="9">
        <v>9</v>
      </c>
      <c r="G118" s="9">
        <v>2</v>
      </c>
      <c r="H118" s="9" t="b">
        <f>FALSE()</f>
        <v>0</v>
      </c>
      <c r="I118" s="9" t="b">
        <f>TRUE()</f>
        <v>1</v>
      </c>
    </row>
    <row r="119" spans="1:9" x14ac:dyDescent="0.25">
      <c r="A119">
        <v>2004</v>
      </c>
      <c r="B119">
        <v>118</v>
      </c>
      <c r="C119" t="s">
        <v>186</v>
      </c>
      <c r="D119" s="9">
        <v>4</v>
      </c>
      <c r="E119" s="9">
        <v>0</v>
      </c>
      <c r="F119" s="9">
        <v>8</v>
      </c>
      <c r="G119" s="9">
        <v>4</v>
      </c>
      <c r="H119" s="9" t="b">
        <f>FALSE()</f>
        <v>0</v>
      </c>
      <c r="I119" s="9" t="b">
        <f>TRUE()</f>
        <v>1</v>
      </c>
    </row>
    <row r="120" spans="1:9" x14ac:dyDescent="0.25">
      <c r="A120">
        <v>2004</v>
      </c>
      <c r="B120">
        <v>119</v>
      </c>
      <c r="C120" t="s">
        <v>144</v>
      </c>
      <c r="D120" s="9">
        <v>3</v>
      </c>
      <c r="E120" s="9">
        <v>0</v>
      </c>
      <c r="F120" s="9">
        <v>8</v>
      </c>
      <c r="G120" s="9">
        <v>2</v>
      </c>
      <c r="H120" s="9" t="b">
        <f>TRUE()</f>
        <v>1</v>
      </c>
      <c r="I120" s="9" t="b">
        <f>TRUE()</f>
        <v>1</v>
      </c>
    </row>
    <row r="121" spans="1:9" x14ac:dyDescent="0.25">
      <c r="A121">
        <v>2005</v>
      </c>
      <c r="B121">
        <v>120</v>
      </c>
      <c r="C121" t="s">
        <v>209</v>
      </c>
      <c r="D121" s="9">
        <v>3</v>
      </c>
      <c r="E121" s="9">
        <v>1</v>
      </c>
      <c r="F121" s="9">
        <v>7</v>
      </c>
      <c r="G121" s="9">
        <v>3</v>
      </c>
      <c r="H121" s="9" t="b">
        <f>FALSE()</f>
        <v>0</v>
      </c>
      <c r="I121" s="9" t="b">
        <f>TRUE()</f>
        <v>1</v>
      </c>
    </row>
    <row r="122" spans="1:9" x14ac:dyDescent="0.25">
      <c r="A122">
        <v>2008</v>
      </c>
      <c r="B122">
        <v>121</v>
      </c>
      <c r="C122" t="s">
        <v>145</v>
      </c>
      <c r="D122" s="9">
        <v>3</v>
      </c>
      <c r="E122" s="9">
        <v>1</v>
      </c>
      <c r="F122" s="9">
        <v>4</v>
      </c>
      <c r="G122" s="9">
        <v>4</v>
      </c>
      <c r="H122" s="9" t="b">
        <f>TRUE()</f>
        <v>1</v>
      </c>
      <c r="I122" s="9" t="b">
        <f>TRUE()</f>
        <v>1</v>
      </c>
    </row>
    <row r="123" spans="1:9" x14ac:dyDescent="0.25">
      <c r="A123">
        <v>2008</v>
      </c>
      <c r="B123">
        <v>122</v>
      </c>
      <c r="C123" t="s">
        <v>241</v>
      </c>
      <c r="D123" s="9">
        <v>4</v>
      </c>
      <c r="E123" s="9">
        <v>0</v>
      </c>
      <c r="F123" s="9">
        <v>8</v>
      </c>
      <c r="G123" s="9">
        <v>2</v>
      </c>
      <c r="H123" s="9" t="b">
        <f>FALSE()</f>
        <v>0</v>
      </c>
      <c r="I123" s="9" t="b">
        <f>TRUE()</f>
        <v>1</v>
      </c>
    </row>
    <row r="124" spans="1:9" x14ac:dyDescent="0.25">
      <c r="A124">
        <v>2008</v>
      </c>
      <c r="B124">
        <v>123</v>
      </c>
      <c r="C124" t="s">
        <v>210</v>
      </c>
      <c r="D124" s="9">
        <v>5</v>
      </c>
      <c r="E124" s="9">
        <v>0</v>
      </c>
      <c r="F124" s="9">
        <v>6</v>
      </c>
      <c r="G124" s="9">
        <v>1</v>
      </c>
      <c r="H124" s="9" t="b">
        <f>FALSE()</f>
        <v>0</v>
      </c>
      <c r="I124" s="9" t="b">
        <f>TRUE()</f>
        <v>1</v>
      </c>
    </row>
    <row r="125" spans="1:9" x14ac:dyDescent="0.25">
      <c r="A125">
        <v>2008</v>
      </c>
      <c r="B125">
        <v>124</v>
      </c>
      <c r="C125" t="s">
        <v>187</v>
      </c>
      <c r="D125" s="9">
        <v>3</v>
      </c>
      <c r="E125" s="9">
        <v>0</v>
      </c>
      <c r="F125" s="9">
        <v>5</v>
      </c>
      <c r="G125" s="9">
        <v>0</v>
      </c>
      <c r="H125" s="9" t="b">
        <f>FALSE()</f>
        <v>0</v>
      </c>
      <c r="I125" s="9" t="b">
        <f>TRUE()</f>
        <v>1</v>
      </c>
    </row>
    <row r="126" spans="1:9" x14ac:dyDescent="0.25">
      <c r="A126">
        <v>2008</v>
      </c>
      <c r="B126">
        <v>125</v>
      </c>
      <c r="C126" t="s">
        <v>146</v>
      </c>
      <c r="D126" s="9">
        <v>5</v>
      </c>
      <c r="E126" s="9">
        <v>0</v>
      </c>
      <c r="F126" s="9">
        <v>16</v>
      </c>
      <c r="G126" s="9">
        <v>6</v>
      </c>
      <c r="H126" s="9" t="b">
        <f>FALSE()</f>
        <v>0</v>
      </c>
      <c r="I126" s="9" t="b">
        <f>TRUE()</f>
        <v>1</v>
      </c>
    </row>
    <row r="127" spans="1:9" x14ac:dyDescent="0.25">
      <c r="A127">
        <v>2008</v>
      </c>
      <c r="B127">
        <v>126</v>
      </c>
      <c r="C127" t="s">
        <v>211</v>
      </c>
      <c r="D127" s="9">
        <v>3</v>
      </c>
      <c r="E127" s="9">
        <v>0</v>
      </c>
      <c r="F127" s="9">
        <v>7</v>
      </c>
      <c r="G127" s="9">
        <v>0</v>
      </c>
      <c r="H127" s="9" t="b">
        <f>FALSE()</f>
        <v>0</v>
      </c>
      <c r="I127" s="9" t="b">
        <f>TRUE()</f>
        <v>1</v>
      </c>
    </row>
    <row r="128" spans="1:9" x14ac:dyDescent="0.25">
      <c r="A128">
        <v>2008</v>
      </c>
      <c r="B128">
        <v>127</v>
      </c>
      <c r="C128" t="s">
        <v>242</v>
      </c>
      <c r="D128" s="9">
        <v>3</v>
      </c>
      <c r="E128" s="9">
        <v>0</v>
      </c>
      <c r="F128" s="9">
        <v>11</v>
      </c>
      <c r="G128" s="9">
        <v>2</v>
      </c>
      <c r="H128" s="9" t="b">
        <f>FALSE()</f>
        <v>0</v>
      </c>
      <c r="I128" s="9" t="b">
        <f>TRUE()</f>
        <v>1</v>
      </c>
    </row>
    <row r="129" spans="1:9" x14ac:dyDescent="0.25">
      <c r="A129">
        <v>2009</v>
      </c>
      <c r="B129">
        <v>128</v>
      </c>
      <c r="C129" t="s">
        <v>243</v>
      </c>
      <c r="D129" s="9">
        <v>3</v>
      </c>
      <c r="E129" s="9">
        <v>0</v>
      </c>
      <c r="F129" s="9">
        <v>6</v>
      </c>
      <c r="G129" s="9">
        <v>2</v>
      </c>
      <c r="H129" s="9" t="b">
        <f>FALSE()</f>
        <v>0</v>
      </c>
      <c r="I129" s="9" t="b">
        <f>TRUE()</f>
        <v>1</v>
      </c>
    </row>
    <row r="130" spans="1:9" x14ac:dyDescent="0.25">
      <c r="A130">
        <v>2009</v>
      </c>
      <c r="B130">
        <v>129</v>
      </c>
      <c r="C130" t="s">
        <v>188</v>
      </c>
      <c r="D130" s="9">
        <v>3</v>
      </c>
      <c r="E130" s="9">
        <v>1</v>
      </c>
      <c r="F130" s="9">
        <v>12</v>
      </c>
      <c r="G130" s="9">
        <v>3</v>
      </c>
      <c r="H130" s="9" t="b">
        <f>FALSE()</f>
        <v>0</v>
      </c>
      <c r="I130" s="9" t="b">
        <f>TRUE()</f>
        <v>1</v>
      </c>
    </row>
    <row r="131" spans="1:9" x14ac:dyDescent="0.25">
      <c r="A131">
        <v>2009</v>
      </c>
      <c r="B131">
        <v>130</v>
      </c>
      <c r="C131" t="s">
        <v>147</v>
      </c>
      <c r="D131" s="9">
        <v>3</v>
      </c>
      <c r="E131" s="9">
        <v>0</v>
      </c>
      <c r="F131" s="9">
        <v>9</v>
      </c>
      <c r="G131" s="9">
        <v>2</v>
      </c>
      <c r="H131" s="9" t="b">
        <f>FALSE()</f>
        <v>0</v>
      </c>
      <c r="I131" s="9" t="b">
        <f>TRUE()</f>
        <v>1</v>
      </c>
    </row>
    <row r="132" spans="1:9" x14ac:dyDescent="0.25">
      <c r="A132">
        <v>2009</v>
      </c>
      <c r="B132">
        <v>131</v>
      </c>
      <c r="C132" t="s">
        <v>212</v>
      </c>
      <c r="D132" s="9">
        <v>3</v>
      </c>
      <c r="E132" s="9">
        <v>0</v>
      </c>
      <c r="F132" s="9">
        <v>8</v>
      </c>
      <c r="G132" s="9">
        <v>3</v>
      </c>
      <c r="H132" s="9" t="b">
        <f>TRUE()</f>
        <v>1</v>
      </c>
      <c r="I132" s="9" t="b">
        <f>TRUE()</f>
        <v>1</v>
      </c>
    </row>
    <row r="133" spans="1:9" x14ac:dyDescent="0.25">
      <c r="A133">
        <v>2009</v>
      </c>
      <c r="B133">
        <v>132</v>
      </c>
      <c r="C133" t="s">
        <v>244</v>
      </c>
      <c r="D133" s="9">
        <v>3</v>
      </c>
      <c r="E133" s="9">
        <v>1</v>
      </c>
      <c r="F133" s="9">
        <v>7</v>
      </c>
      <c r="G133" s="9">
        <v>5</v>
      </c>
      <c r="H133" s="9" t="b">
        <f>TRUE()</f>
        <v>1</v>
      </c>
      <c r="I133" s="9" t="b">
        <f>TRUE()</f>
        <v>1</v>
      </c>
    </row>
    <row r="134" spans="1:9" x14ac:dyDescent="0.25">
      <c r="A134">
        <v>2009</v>
      </c>
      <c r="B134">
        <v>133</v>
      </c>
      <c r="C134" t="s">
        <v>213</v>
      </c>
      <c r="D134" s="9">
        <v>4</v>
      </c>
      <c r="E134" s="9">
        <v>0</v>
      </c>
      <c r="F134" s="9">
        <v>9</v>
      </c>
      <c r="G134" s="9">
        <v>0</v>
      </c>
      <c r="H134" s="9" t="b">
        <f>FALSE()</f>
        <v>0</v>
      </c>
      <c r="I134" s="9" t="b">
        <f>TRUE()</f>
        <v>1</v>
      </c>
    </row>
    <row r="135" spans="1:9" x14ac:dyDescent="0.25">
      <c r="A135">
        <v>2009</v>
      </c>
      <c r="B135">
        <v>134</v>
      </c>
      <c r="C135" t="s">
        <v>214</v>
      </c>
      <c r="D135" s="9">
        <v>3</v>
      </c>
      <c r="E135" s="9">
        <v>0</v>
      </c>
      <c r="F135" s="9">
        <v>7</v>
      </c>
      <c r="G135" s="9">
        <v>1</v>
      </c>
      <c r="H135" s="9" t="b">
        <f>FALSE()</f>
        <v>0</v>
      </c>
      <c r="I135" s="9" t="b">
        <f>TRUE()</f>
        <v>1</v>
      </c>
    </row>
    <row r="136" spans="1:9" x14ac:dyDescent="0.25">
      <c r="A136">
        <v>2009</v>
      </c>
      <c r="B136">
        <v>135</v>
      </c>
      <c r="C136" t="s">
        <v>189</v>
      </c>
      <c r="D136" s="9">
        <v>3</v>
      </c>
      <c r="E136" s="9">
        <v>1</v>
      </c>
      <c r="F136" s="9">
        <v>3</v>
      </c>
      <c r="G136" s="9">
        <v>3</v>
      </c>
      <c r="H136" s="9" t="b">
        <f>FALSE()</f>
        <v>0</v>
      </c>
      <c r="I136" s="9" t="b">
        <f>FALSE()</f>
        <v>0</v>
      </c>
    </row>
    <row r="137" spans="1:9" x14ac:dyDescent="0.25">
      <c r="A137">
        <v>2010</v>
      </c>
      <c r="B137">
        <v>136</v>
      </c>
      <c r="C137" t="s">
        <v>148</v>
      </c>
      <c r="D137" s="9">
        <v>4</v>
      </c>
      <c r="E137" s="9">
        <v>0</v>
      </c>
      <c r="F137" s="9">
        <v>6</v>
      </c>
      <c r="G137" s="9">
        <v>3</v>
      </c>
      <c r="H137" s="9" t="b">
        <f>FALSE()</f>
        <v>0</v>
      </c>
      <c r="I137" s="9" t="b">
        <f>TRUE()</f>
        <v>1</v>
      </c>
    </row>
    <row r="138" spans="1:9" x14ac:dyDescent="0.25">
      <c r="A138">
        <v>2010</v>
      </c>
      <c r="B138">
        <v>137</v>
      </c>
      <c r="C138" t="s">
        <v>245</v>
      </c>
      <c r="D138" s="9">
        <v>3</v>
      </c>
      <c r="E138" s="9">
        <v>0</v>
      </c>
      <c r="F138" s="9">
        <v>8</v>
      </c>
      <c r="G138" s="9">
        <v>0</v>
      </c>
      <c r="H138" s="9" t="b">
        <f>FALSE()</f>
        <v>0</v>
      </c>
      <c r="I138" s="9" t="b">
        <f>TRUE()</f>
        <v>1</v>
      </c>
    </row>
    <row r="139" spans="1:9" x14ac:dyDescent="0.25">
      <c r="A139">
        <v>2010</v>
      </c>
      <c r="B139">
        <v>138</v>
      </c>
      <c r="C139" t="s">
        <v>215</v>
      </c>
      <c r="D139" s="9">
        <v>3</v>
      </c>
      <c r="E139" s="9">
        <v>0</v>
      </c>
      <c r="F139" s="9">
        <v>5</v>
      </c>
      <c r="G139" s="9">
        <v>0</v>
      </c>
      <c r="H139" s="9" t="b">
        <f>FALSE()</f>
        <v>0</v>
      </c>
      <c r="I139" s="9" t="b">
        <f>TRUE()</f>
        <v>1</v>
      </c>
    </row>
    <row r="140" spans="1:9" x14ac:dyDescent="0.25">
      <c r="A140">
        <v>2010</v>
      </c>
      <c r="B140">
        <v>139</v>
      </c>
      <c r="C140" t="s">
        <v>246</v>
      </c>
      <c r="D140" s="9">
        <v>3</v>
      </c>
      <c r="E140" s="9">
        <v>1</v>
      </c>
      <c r="F140" s="9">
        <v>10</v>
      </c>
      <c r="G140" s="9">
        <v>4</v>
      </c>
      <c r="H140" s="9" t="b">
        <f>TRUE()</f>
        <v>1</v>
      </c>
      <c r="I140" s="9" t="b">
        <f>TRUE()</f>
        <v>1</v>
      </c>
    </row>
    <row r="141" spans="1:9" x14ac:dyDescent="0.25">
      <c r="A141">
        <v>2010</v>
      </c>
      <c r="B141">
        <v>140</v>
      </c>
      <c r="C141" t="s">
        <v>216</v>
      </c>
      <c r="D141" s="9">
        <v>3</v>
      </c>
      <c r="E141" s="9">
        <v>1</v>
      </c>
      <c r="F141" s="9">
        <v>7</v>
      </c>
      <c r="G141" s="9">
        <v>2</v>
      </c>
      <c r="H141" s="9" t="b">
        <f>FALSE()</f>
        <v>0</v>
      </c>
      <c r="I141" s="9" t="b">
        <f>TRUE()</f>
        <v>1</v>
      </c>
    </row>
    <row r="142" spans="1:9" x14ac:dyDescent="0.25">
      <c r="A142">
        <v>2010</v>
      </c>
      <c r="B142">
        <v>141</v>
      </c>
      <c r="C142" t="s">
        <v>217</v>
      </c>
      <c r="D142" s="9">
        <v>3</v>
      </c>
      <c r="E142" s="9">
        <v>0</v>
      </c>
      <c r="F142" s="9">
        <v>13</v>
      </c>
      <c r="G142" s="9">
        <v>1</v>
      </c>
      <c r="H142" s="9" t="b">
        <f>FALSE()</f>
        <v>0</v>
      </c>
      <c r="I142" s="9" t="b">
        <f>TRUE()</f>
        <v>1</v>
      </c>
    </row>
    <row r="143" spans="1:9" x14ac:dyDescent="0.25">
      <c r="A143">
        <v>2010</v>
      </c>
      <c r="B143">
        <v>142</v>
      </c>
      <c r="C143" t="s">
        <v>249</v>
      </c>
      <c r="D143" s="9">
        <v>3</v>
      </c>
      <c r="E143" s="9">
        <v>0</v>
      </c>
      <c r="F143" s="9">
        <v>11</v>
      </c>
      <c r="G143" s="9">
        <v>5</v>
      </c>
      <c r="H143" s="9" t="b">
        <f>TRUE()</f>
        <v>1</v>
      </c>
      <c r="I143" s="9" t="b">
        <f>TRUE()</f>
        <v>1</v>
      </c>
    </row>
    <row r="144" spans="1:9" x14ac:dyDescent="0.25">
      <c r="A144">
        <v>2010</v>
      </c>
      <c r="B144">
        <v>143</v>
      </c>
      <c r="C144" t="s">
        <v>218</v>
      </c>
      <c r="D144" s="9">
        <v>3</v>
      </c>
      <c r="E144" s="9">
        <v>0</v>
      </c>
      <c r="F144" s="9">
        <v>6</v>
      </c>
      <c r="G144" s="9">
        <v>1</v>
      </c>
      <c r="H144" s="9" t="b">
        <f>FALSE()</f>
        <v>0</v>
      </c>
      <c r="I144" s="9" t="b">
        <f>TRUE()</f>
        <v>1</v>
      </c>
    </row>
    <row r="145" spans="1:9" x14ac:dyDescent="0.25">
      <c r="A145">
        <v>2011</v>
      </c>
      <c r="B145">
        <v>144</v>
      </c>
      <c r="C145" t="s">
        <v>219</v>
      </c>
      <c r="D145" s="9">
        <v>3</v>
      </c>
      <c r="E145" s="9">
        <v>0</v>
      </c>
      <c r="F145" s="9">
        <v>9</v>
      </c>
      <c r="G145" s="9">
        <v>0</v>
      </c>
      <c r="H145" s="9" t="b">
        <f>FALSE()</f>
        <v>0</v>
      </c>
      <c r="I145" s="9" t="b">
        <f>TRUE()</f>
        <v>1</v>
      </c>
    </row>
    <row r="146" spans="1:9" x14ac:dyDescent="0.25">
      <c r="A146">
        <v>2011</v>
      </c>
      <c r="B146">
        <v>145</v>
      </c>
      <c r="C146" t="s">
        <v>190</v>
      </c>
      <c r="D146" s="9">
        <v>6</v>
      </c>
      <c r="E146" s="9">
        <v>1</v>
      </c>
      <c r="F146" s="9">
        <v>4</v>
      </c>
      <c r="G146" s="9">
        <v>0</v>
      </c>
      <c r="H146" s="9" t="b">
        <f>FALSE()</f>
        <v>0</v>
      </c>
      <c r="I146" s="9" t="b">
        <f>TRUE()</f>
        <v>1</v>
      </c>
    </row>
    <row r="147" spans="1:9" x14ac:dyDescent="0.25">
      <c r="A147">
        <v>2011</v>
      </c>
      <c r="B147">
        <v>146</v>
      </c>
      <c r="C147" t="s">
        <v>250</v>
      </c>
      <c r="D147" s="9">
        <v>5</v>
      </c>
      <c r="E147" s="9">
        <v>0</v>
      </c>
      <c r="F147" s="9">
        <v>9</v>
      </c>
      <c r="G147" s="9">
        <v>3</v>
      </c>
      <c r="H147" s="9" t="b">
        <f>FALSE()</f>
        <v>0</v>
      </c>
      <c r="I147" s="9" t="b">
        <f>TRUE()</f>
        <v>1</v>
      </c>
    </row>
    <row r="148" spans="1:9" x14ac:dyDescent="0.25">
      <c r="A148">
        <v>2011</v>
      </c>
      <c r="B148">
        <v>147</v>
      </c>
      <c r="C148" t="s">
        <v>220</v>
      </c>
      <c r="D148" s="9">
        <v>3</v>
      </c>
      <c r="E148" s="9">
        <v>0</v>
      </c>
      <c r="F148" s="9">
        <v>11</v>
      </c>
      <c r="G148" s="9">
        <v>1</v>
      </c>
      <c r="H148" s="9" t="b">
        <f>FALSE()</f>
        <v>0</v>
      </c>
      <c r="I148" s="9" t="b">
        <f>TRUE()</f>
        <v>1</v>
      </c>
    </row>
    <row r="149" spans="1:9" x14ac:dyDescent="0.25">
      <c r="A149">
        <v>2011</v>
      </c>
      <c r="B149">
        <v>148</v>
      </c>
      <c r="C149" t="s">
        <v>251</v>
      </c>
      <c r="D149" s="9">
        <v>4</v>
      </c>
      <c r="E149" s="9">
        <v>1</v>
      </c>
      <c r="F149" s="9">
        <v>5</v>
      </c>
      <c r="G149" s="9">
        <v>2</v>
      </c>
      <c r="H149" s="9" t="b">
        <f>TRUE()</f>
        <v>1</v>
      </c>
      <c r="I149" s="9" t="b">
        <f>TRUE()</f>
        <v>1</v>
      </c>
    </row>
    <row r="150" spans="1:9" x14ac:dyDescent="0.25">
      <c r="A150">
        <v>2011</v>
      </c>
      <c r="B150">
        <v>149</v>
      </c>
      <c r="C150" t="s">
        <v>252</v>
      </c>
      <c r="D150" s="9">
        <v>3</v>
      </c>
      <c r="E150" s="9">
        <v>0</v>
      </c>
      <c r="F150" s="9">
        <v>8</v>
      </c>
      <c r="G150" s="9">
        <v>5</v>
      </c>
      <c r="H150" s="9" t="b">
        <f>TRUE()</f>
        <v>1</v>
      </c>
      <c r="I150" s="9" t="b">
        <f>TRUE()</f>
        <v>1</v>
      </c>
    </row>
    <row r="151" spans="1:9" x14ac:dyDescent="0.25">
      <c r="A151">
        <v>2011</v>
      </c>
      <c r="B151">
        <v>150</v>
      </c>
      <c r="C151" t="s">
        <v>247</v>
      </c>
      <c r="D151" s="9">
        <v>4</v>
      </c>
      <c r="E151" s="9">
        <v>0</v>
      </c>
      <c r="F151" s="9">
        <v>17</v>
      </c>
      <c r="G151" s="9">
        <v>10</v>
      </c>
      <c r="H151" s="9" t="b">
        <f>FALSE()</f>
        <v>0</v>
      </c>
      <c r="I151" s="9" t="b">
        <f>TRUE()</f>
        <v>1</v>
      </c>
    </row>
    <row r="152" spans="1:9" x14ac:dyDescent="0.25">
      <c r="A152">
        <v>2012</v>
      </c>
      <c r="B152">
        <v>151</v>
      </c>
      <c r="C152" t="s">
        <v>221</v>
      </c>
      <c r="D152" s="9">
        <v>3</v>
      </c>
      <c r="E152" s="9">
        <v>1</v>
      </c>
      <c r="F152" s="9">
        <v>13</v>
      </c>
      <c r="G152" s="9">
        <v>3</v>
      </c>
      <c r="H152" s="9" t="b">
        <f>FALSE()</f>
        <v>0</v>
      </c>
      <c r="I152" s="9" t="b">
        <f>TRUE()</f>
        <v>1</v>
      </c>
    </row>
    <row r="153" spans="1:9" x14ac:dyDescent="0.25">
      <c r="A153">
        <v>2012</v>
      </c>
      <c r="B153">
        <v>152</v>
      </c>
      <c r="C153" t="s">
        <v>191</v>
      </c>
      <c r="D153" s="9">
        <v>4</v>
      </c>
      <c r="E153" s="9">
        <v>0</v>
      </c>
      <c r="F153" s="9">
        <v>11</v>
      </c>
      <c r="G153" s="9">
        <v>1</v>
      </c>
      <c r="H153" s="9" t="b">
        <f>FALSE()</f>
        <v>0</v>
      </c>
      <c r="I153" s="9" t="b">
        <f>TRUE()</f>
        <v>1</v>
      </c>
    </row>
    <row r="154" spans="1:9" x14ac:dyDescent="0.25">
      <c r="A154">
        <v>2012</v>
      </c>
      <c r="B154">
        <v>153</v>
      </c>
      <c r="C154" t="s">
        <v>222</v>
      </c>
      <c r="D154" s="9">
        <v>5</v>
      </c>
      <c r="E154" s="9">
        <v>0</v>
      </c>
      <c r="F154" s="9">
        <v>8</v>
      </c>
      <c r="G154" s="9">
        <v>3</v>
      </c>
      <c r="H154" s="9" t="b">
        <f>FALSE()</f>
        <v>0</v>
      </c>
      <c r="I154" s="9" t="b">
        <f>TRUE()</f>
        <v>1</v>
      </c>
    </row>
    <row r="155" spans="1:9" x14ac:dyDescent="0.25">
      <c r="A155">
        <v>2012</v>
      </c>
      <c r="B155">
        <v>154</v>
      </c>
      <c r="C155" t="s">
        <v>253</v>
      </c>
      <c r="D155" s="9">
        <v>3</v>
      </c>
      <c r="E155" s="9">
        <v>0</v>
      </c>
      <c r="F155" s="9">
        <v>13</v>
      </c>
      <c r="G155" s="9">
        <v>5</v>
      </c>
      <c r="H155" s="9" t="b">
        <f>FALSE()</f>
        <v>0</v>
      </c>
      <c r="I155" s="9" t="b">
        <f>TRUE()</f>
        <v>1</v>
      </c>
    </row>
    <row r="156" spans="1:9" x14ac:dyDescent="0.25">
      <c r="A156">
        <v>2012</v>
      </c>
      <c r="B156">
        <v>155</v>
      </c>
      <c r="C156" t="s">
        <v>254</v>
      </c>
      <c r="D156" s="9">
        <v>5</v>
      </c>
      <c r="E156" s="9">
        <v>3</v>
      </c>
      <c r="F156" s="9">
        <v>3</v>
      </c>
      <c r="G156" s="9">
        <v>3</v>
      </c>
      <c r="H156" s="9" t="b">
        <f>TRUE()</f>
        <v>1</v>
      </c>
      <c r="I156" s="9" t="b">
        <f>TRUE()</f>
        <v>1</v>
      </c>
    </row>
    <row r="157" spans="1:9" x14ac:dyDescent="0.25">
      <c r="A157">
        <v>2012</v>
      </c>
      <c r="B157">
        <v>156</v>
      </c>
      <c r="C157" t="s">
        <v>223</v>
      </c>
      <c r="D157" s="9">
        <v>3</v>
      </c>
      <c r="E157" s="9">
        <v>0</v>
      </c>
      <c r="F157" s="9">
        <v>7</v>
      </c>
      <c r="G157" s="9">
        <v>1</v>
      </c>
      <c r="H157" s="9" t="b">
        <f>FALSE()</f>
        <v>0</v>
      </c>
      <c r="I157" s="9" t="b">
        <f>TRUE()</f>
        <v>1</v>
      </c>
    </row>
    <row r="158" spans="1:9" x14ac:dyDescent="0.25">
      <c r="A158">
        <v>2012</v>
      </c>
      <c r="B158">
        <v>157</v>
      </c>
      <c r="C158" t="s">
        <v>267</v>
      </c>
      <c r="D158" s="9">
        <v>3</v>
      </c>
      <c r="E158" s="9">
        <v>0</v>
      </c>
      <c r="F158" s="9">
        <v>8</v>
      </c>
      <c r="G158" s="9">
        <v>2</v>
      </c>
      <c r="H158" s="9" t="b">
        <f>FALSE()</f>
        <v>0</v>
      </c>
      <c r="I158" s="9" t="b">
        <f>TRUE()</f>
        <v>1</v>
      </c>
    </row>
    <row r="159" spans="1:9" x14ac:dyDescent="0.25">
      <c r="A159">
        <v>2012</v>
      </c>
      <c r="B159">
        <v>158</v>
      </c>
      <c r="C159" t="s">
        <v>224</v>
      </c>
      <c r="D159" s="9">
        <v>3</v>
      </c>
      <c r="E159" s="9">
        <v>0</v>
      </c>
      <c r="F159" s="9">
        <v>9</v>
      </c>
      <c r="G159" s="9">
        <v>5</v>
      </c>
      <c r="H159" s="9" t="b">
        <f>TRUE()</f>
        <v>1</v>
      </c>
      <c r="I159" s="9" t="b">
        <f>TRUE()</f>
        <v>1</v>
      </c>
    </row>
    <row r="160" spans="1:9" x14ac:dyDescent="0.25">
      <c r="A160">
        <v>2013</v>
      </c>
      <c r="B160">
        <v>159</v>
      </c>
      <c r="C160" t="s">
        <v>225</v>
      </c>
      <c r="D160" s="9">
        <v>3</v>
      </c>
      <c r="E160" s="9">
        <v>0</v>
      </c>
      <c r="F160" s="9">
        <v>7</v>
      </c>
      <c r="G160" s="9">
        <v>2</v>
      </c>
      <c r="H160" s="9" t="b">
        <f>FALSE()</f>
        <v>0</v>
      </c>
      <c r="I160" s="9" t="b">
        <f>TRUE()</f>
        <v>1</v>
      </c>
    </row>
    <row r="161" spans="1:9" x14ac:dyDescent="0.25">
      <c r="A161">
        <v>2013</v>
      </c>
      <c r="B161">
        <v>160</v>
      </c>
      <c r="C161" t="s">
        <v>278</v>
      </c>
      <c r="D161" s="9">
        <v>3</v>
      </c>
      <c r="E161" s="9">
        <v>1</v>
      </c>
      <c r="F161" s="9">
        <v>10</v>
      </c>
      <c r="G161" s="9">
        <v>1</v>
      </c>
      <c r="H161" s="9" t="b">
        <f>TRUE()</f>
        <v>1</v>
      </c>
      <c r="I161" s="9" t="b">
        <f>TRUE()</f>
        <v>1</v>
      </c>
    </row>
    <row r="162" spans="1:9" x14ac:dyDescent="0.25">
      <c r="A162">
        <v>2013</v>
      </c>
      <c r="B162">
        <v>161</v>
      </c>
      <c r="C162" t="s">
        <v>255</v>
      </c>
      <c r="D162" s="9">
        <v>3</v>
      </c>
      <c r="E162" s="9">
        <v>0</v>
      </c>
      <c r="F162" s="9">
        <v>7</v>
      </c>
      <c r="G162" s="9">
        <v>5</v>
      </c>
      <c r="H162" s="9" t="b">
        <f>FALSE()</f>
        <v>0</v>
      </c>
      <c r="I162" s="9" t="b">
        <f>TRUE()</f>
        <v>1</v>
      </c>
    </row>
    <row r="163" spans="1:9" x14ac:dyDescent="0.25">
      <c r="A163">
        <v>2013</v>
      </c>
      <c r="B163">
        <v>162</v>
      </c>
      <c r="C163" t="s">
        <v>268</v>
      </c>
      <c r="D163" s="9">
        <v>3</v>
      </c>
      <c r="E163" s="9">
        <v>0</v>
      </c>
      <c r="F163" s="9">
        <v>8</v>
      </c>
      <c r="G163" s="9">
        <v>1</v>
      </c>
      <c r="H163" s="9" t="b">
        <f>FALSE()</f>
        <v>0</v>
      </c>
      <c r="I163" s="9" t="b">
        <f>TRUE()</f>
        <v>1</v>
      </c>
    </row>
    <row r="164" spans="1:9" x14ac:dyDescent="0.25">
      <c r="A164">
        <v>2013</v>
      </c>
      <c r="B164">
        <v>163</v>
      </c>
      <c r="C164" t="s">
        <v>192</v>
      </c>
      <c r="D164" s="9">
        <v>3</v>
      </c>
      <c r="E164" s="9">
        <v>0</v>
      </c>
      <c r="F164" s="9">
        <v>3</v>
      </c>
      <c r="G164" s="9">
        <v>0</v>
      </c>
      <c r="H164" s="9" t="b">
        <f>FALSE()</f>
        <v>0</v>
      </c>
      <c r="I164" s="9" t="b">
        <f>FALSE()</f>
        <v>0</v>
      </c>
    </row>
    <row r="165" spans="1:9" x14ac:dyDescent="0.25">
      <c r="A165">
        <v>2013</v>
      </c>
      <c r="B165">
        <v>164</v>
      </c>
      <c r="C165" t="s">
        <v>226</v>
      </c>
      <c r="D165" s="9">
        <v>4</v>
      </c>
      <c r="E165" s="9">
        <v>0</v>
      </c>
      <c r="F165" s="9">
        <v>8</v>
      </c>
      <c r="G165" s="9">
        <v>0</v>
      </c>
      <c r="H165" s="9" t="b">
        <f>FALSE()</f>
        <v>0</v>
      </c>
      <c r="I165" s="9" t="b">
        <f>TRUE()</f>
        <v>1</v>
      </c>
    </row>
    <row r="166" spans="1:9" x14ac:dyDescent="0.25">
      <c r="A166">
        <v>2013</v>
      </c>
      <c r="B166">
        <v>165</v>
      </c>
      <c r="C166" t="s">
        <v>256</v>
      </c>
      <c r="D166" s="9">
        <v>5</v>
      </c>
      <c r="E166" s="9">
        <v>0</v>
      </c>
      <c r="F166" s="9">
        <v>6</v>
      </c>
      <c r="G166" s="9">
        <v>4</v>
      </c>
      <c r="H166" s="9" t="b">
        <f>TRUE()</f>
        <v>1</v>
      </c>
      <c r="I166" s="9" t="b">
        <f>TRUE()</f>
        <v>1</v>
      </c>
    </row>
    <row r="167" spans="1:9" x14ac:dyDescent="0.25">
      <c r="A167">
        <v>2014</v>
      </c>
      <c r="B167">
        <v>166</v>
      </c>
      <c r="C167" t="s">
        <v>279</v>
      </c>
      <c r="D167" s="9">
        <v>3</v>
      </c>
      <c r="E167" s="9">
        <v>0</v>
      </c>
      <c r="F167" s="9">
        <v>4</v>
      </c>
      <c r="G167" s="9">
        <v>2</v>
      </c>
      <c r="H167" s="9" t="b">
        <f>FALSE()</f>
        <v>0</v>
      </c>
      <c r="I167" s="9" t="b">
        <f>FALSE()</f>
        <v>0</v>
      </c>
    </row>
    <row r="168" spans="1:9" x14ac:dyDescent="0.25">
      <c r="A168">
        <v>2014</v>
      </c>
      <c r="B168">
        <v>167</v>
      </c>
      <c r="C168" t="s">
        <v>269</v>
      </c>
      <c r="D168" s="9">
        <v>3</v>
      </c>
      <c r="E168" s="9">
        <v>3</v>
      </c>
      <c r="F168" s="9">
        <v>11</v>
      </c>
      <c r="G168" s="9">
        <v>3</v>
      </c>
      <c r="H168" s="9" t="b">
        <f>TRUE()</f>
        <v>1</v>
      </c>
      <c r="I168" s="9" t="b">
        <f>TRUE()</f>
        <v>1</v>
      </c>
    </row>
    <row r="169" spans="1:9" x14ac:dyDescent="0.25">
      <c r="A169">
        <v>2014</v>
      </c>
      <c r="B169">
        <v>168</v>
      </c>
      <c r="C169" t="s">
        <v>227</v>
      </c>
      <c r="D169" s="9">
        <v>5</v>
      </c>
      <c r="E169" s="9">
        <v>1</v>
      </c>
      <c r="F169" s="9">
        <v>10</v>
      </c>
      <c r="G169" s="9">
        <v>3</v>
      </c>
      <c r="H169" s="9" t="b">
        <f>TRUE()</f>
        <v>1</v>
      </c>
      <c r="I169" s="9" t="b">
        <f>TRUE()</f>
        <v>1</v>
      </c>
    </row>
    <row r="170" spans="1:9" x14ac:dyDescent="0.25">
      <c r="A170">
        <v>2014</v>
      </c>
      <c r="B170">
        <v>169</v>
      </c>
      <c r="C170" t="s">
        <v>149</v>
      </c>
      <c r="D170" s="9">
        <v>4</v>
      </c>
      <c r="E170" s="9">
        <v>2</v>
      </c>
      <c r="F170" s="9">
        <v>6</v>
      </c>
      <c r="G170" s="9">
        <v>5</v>
      </c>
      <c r="H170" s="9" t="b">
        <f>FALSE()</f>
        <v>0</v>
      </c>
      <c r="I170" s="9" t="b">
        <f>TRUE()</f>
        <v>1</v>
      </c>
    </row>
    <row r="171" spans="1:9" x14ac:dyDescent="0.25">
      <c r="A171">
        <v>2014</v>
      </c>
      <c r="B171">
        <v>170</v>
      </c>
      <c r="C171" t="s">
        <v>257</v>
      </c>
      <c r="D171" s="9">
        <v>3</v>
      </c>
      <c r="E171" s="9">
        <v>0</v>
      </c>
      <c r="F171" s="9">
        <v>11</v>
      </c>
      <c r="G171" s="9">
        <v>5</v>
      </c>
      <c r="H171" s="9" t="b">
        <f>FALSE()</f>
        <v>0</v>
      </c>
      <c r="I171" s="9" t="b">
        <f>TRUE()</f>
        <v>1</v>
      </c>
    </row>
    <row r="172" spans="1:9" x14ac:dyDescent="0.25">
      <c r="A172">
        <v>2014</v>
      </c>
      <c r="B172">
        <v>171</v>
      </c>
      <c r="C172" t="s">
        <v>228</v>
      </c>
      <c r="D172" s="9">
        <v>3</v>
      </c>
      <c r="E172" s="9">
        <v>3</v>
      </c>
      <c r="F172" s="9">
        <v>12</v>
      </c>
      <c r="G172" s="9">
        <v>3</v>
      </c>
      <c r="H172" s="9" t="b">
        <f>FALSE()</f>
        <v>0</v>
      </c>
      <c r="I172" s="9" t="b">
        <f>TRUE()</f>
        <v>1</v>
      </c>
    </row>
    <row r="173" spans="1:9" x14ac:dyDescent="0.25">
      <c r="A173">
        <v>2014</v>
      </c>
      <c r="B173">
        <v>172</v>
      </c>
      <c r="C173" t="s">
        <v>193</v>
      </c>
      <c r="D173" s="9">
        <v>3</v>
      </c>
      <c r="E173" s="9">
        <v>0</v>
      </c>
      <c r="F173" s="9">
        <v>8</v>
      </c>
      <c r="G173" s="9">
        <v>3</v>
      </c>
      <c r="H173" s="9" t="b">
        <f>FALSE()</f>
        <v>0</v>
      </c>
      <c r="I173" s="9" t="b">
        <f>TRUE()</f>
        <v>1</v>
      </c>
    </row>
    <row r="174" spans="1:9" x14ac:dyDescent="0.25">
      <c r="A174">
        <v>2015</v>
      </c>
      <c r="B174">
        <v>173</v>
      </c>
      <c r="C174" t="s">
        <v>270</v>
      </c>
      <c r="D174" s="9">
        <v>4</v>
      </c>
      <c r="E174" s="9">
        <v>0</v>
      </c>
      <c r="F174" s="9">
        <v>8</v>
      </c>
      <c r="G174" s="9">
        <v>2</v>
      </c>
      <c r="H174" s="9" t="b">
        <f>TRUE()</f>
        <v>1</v>
      </c>
      <c r="I174" s="9" t="b">
        <f>TRUE()</f>
        <v>1</v>
      </c>
    </row>
    <row r="175" spans="1:9" x14ac:dyDescent="0.25">
      <c r="A175">
        <v>2015</v>
      </c>
      <c r="B175">
        <v>174</v>
      </c>
      <c r="C175" t="s">
        <v>229</v>
      </c>
      <c r="D175" s="9">
        <v>3</v>
      </c>
      <c r="E175" s="9">
        <v>0</v>
      </c>
      <c r="F175" s="9">
        <v>8</v>
      </c>
      <c r="G175" s="9">
        <v>1</v>
      </c>
      <c r="H175" s="9" t="b">
        <f>FALSE()</f>
        <v>0</v>
      </c>
      <c r="I175" s="9" t="b">
        <f>TRUE()</f>
        <v>1</v>
      </c>
    </row>
    <row r="176" spans="1:9" x14ac:dyDescent="0.25">
      <c r="A176">
        <v>2015</v>
      </c>
      <c r="B176">
        <v>175</v>
      </c>
      <c r="C176" t="s">
        <v>305</v>
      </c>
      <c r="D176" s="9">
        <v>4</v>
      </c>
      <c r="E176" s="9">
        <v>2</v>
      </c>
      <c r="F176" s="9">
        <v>18</v>
      </c>
      <c r="G176" s="9">
        <v>10</v>
      </c>
      <c r="H176" s="9" t="b">
        <f>TRUE()</f>
        <v>1</v>
      </c>
      <c r="I176" s="9" t="b">
        <f>TRUE()</f>
        <v>1</v>
      </c>
    </row>
    <row r="177" spans="1:9" x14ac:dyDescent="0.25">
      <c r="A177">
        <v>2015</v>
      </c>
      <c r="B177">
        <v>176</v>
      </c>
      <c r="C177" t="s">
        <v>230</v>
      </c>
      <c r="D177" s="9">
        <v>3</v>
      </c>
      <c r="E177" s="9">
        <v>0</v>
      </c>
      <c r="F177" s="9">
        <v>5</v>
      </c>
      <c r="G177" s="9">
        <v>7</v>
      </c>
      <c r="H177" s="9" t="b">
        <f>TRUE()</f>
        <v>1</v>
      </c>
      <c r="I177" s="9" t="b">
        <f>FALSE()</f>
        <v>0</v>
      </c>
    </row>
    <row r="178" spans="1:9" x14ac:dyDescent="0.25">
      <c r="A178">
        <v>2015</v>
      </c>
      <c r="B178">
        <v>177</v>
      </c>
      <c r="C178" t="s">
        <v>151</v>
      </c>
      <c r="D178" s="9">
        <v>4</v>
      </c>
      <c r="E178" s="9">
        <v>0</v>
      </c>
      <c r="F178" s="9">
        <v>7</v>
      </c>
      <c r="G178" s="9">
        <v>3</v>
      </c>
      <c r="H178" s="9" t="b">
        <f>FALSE()</f>
        <v>0</v>
      </c>
      <c r="I178" s="9" t="b">
        <f>TRUE()</f>
        <v>1</v>
      </c>
    </row>
    <row r="179" spans="1:9" x14ac:dyDescent="0.25">
      <c r="A179">
        <v>2015</v>
      </c>
      <c r="B179">
        <v>178</v>
      </c>
      <c r="C179" t="s">
        <v>281</v>
      </c>
      <c r="D179" s="9">
        <v>3</v>
      </c>
      <c r="E179" s="9">
        <v>1</v>
      </c>
      <c r="F179" s="9">
        <v>7</v>
      </c>
      <c r="G179" s="9">
        <v>0</v>
      </c>
      <c r="H179" s="9" t="b">
        <f>FALSE()</f>
        <v>0</v>
      </c>
      <c r="I179" s="9" t="b">
        <f>TRUE()</f>
        <v>1</v>
      </c>
    </row>
    <row r="180" spans="1:9" x14ac:dyDescent="0.25">
      <c r="A180">
        <v>2016</v>
      </c>
      <c r="B180">
        <v>179</v>
      </c>
      <c r="C180" t="s">
        <v>231</v>
      </c>
      <c r="D180" s="9">
        <v>3</v>
      </c>
      <c r="E180" s="9">
        <v>0</v>
      </c>
      <c r="F180" s="9">
        <v>12</v>
      </c>
      <c r="G180" s="9">
        <v>1</v>
      </c>
      <c r="H180" s="9" t="b">
        <f>FALSE()</f>
        <v>0</v>
      </c>
      <c r="I180" s="9" t="b">
        <f>TRUE()</f>
        <v>1</v>
      </c>
    </row>
    <row r="181" spans="1:9" x14ac:dyDescent="0.25">
      <c r="A181">
        <v>2016</v>
      </c>
      <c r="B181">
        <v>180</v>
      </c>
      <c r="C181" t="s">
        <v>168</v>
      </c>
      <c r="D181" s="9">
        <v>3</v>
      </c>
      <c r="E181" s="9">
        <v>0</v>
      </c>
      <c r="F181" s="9">
        <v>8</v>
      </c>
      <c r="G181" s="9">
        <v>2</v>
      </c>
      <c r="H181" s="9" t="b">
        <f>FALSE()</f>
        <v>0</v>
      </c>
      <c r="I181" s="9" t="b">
        <f>TRUE()</f>
        <v>1</v>
      </c>
    </row>
    <row r="182" spans="1:9" x14ac:dyDescent="0.25">
      <c r="A182">
        <v>2016</v>
      </c>
      <c r="B182">
        <v>181</v>
      </c>
      <c r="C182" t="s">
        <v>152</v>
      </c>
      <c r="D182" s="9">
        <v>6</v>
      </c>
      <c r="E182" s="9">
        <v>2</v>
      </c>
      <c r="F182" s="9">
        <v>7</v>
      </c>
      <c r="G182" s="9">
        <v>3</v>
      </c>
      <c r="H182" s="9" t="b">
        <f>FALSE()</f>
        <v>0</v>
      </c>
      <c r="I182" s="9" t="b">
        <f>TRUE()</f>
        <v>1</v>
      </c>
    </row>
    <row r="183" spans="1:9" x14ac:dyDescent="0.25">
      <c r="A183">
        <v>2016</v>
      </c>
      <c r="B183">
        <v>182</v>
      </c>
      <c r="C183" t="s">
        <v>232</v>
      </c>
      <c r="D183" s="9">
        <v>4</v>
      </c>
      <c r="E183" s="9">
        <v>1</v>
      </c>
      <c r="F183" s="9">
        <v>16</v>
      </c>
      <c r="G183" s="9">
        <v>8</v>
      </c>
      <c r="H183" s="9" t="b">
        <f>FALSE()</f>
        <v>0</v>
      </c>
      <c r="I183" s="9" t="b">
        <f>TRUE()</f>
        <v>1</v>
      </c>
    </row>
    <row r="184" spans="1:9" x14ac:dyDescent="0.25">
      <c r="A184">
        <v>2016</v>
      </c>
      <c r="B184">
        <v>183</v>
      </c>
      <c r="C184" t="s">
        <v>194</v>
      </c>
      <c r="D184" s="9">
        <v>3</v>
      </c>
      <c r="E184" s="9">
        <v>0</v>
      </c>
      <c r="F184" s="9">
        <v>12</v>
      </c>
      <c r="G184" s="9">
        <v>4</v>
      </c>
      <c r="H184" s="9" t="b">
        <f>TRUE()</f>
        <v>1</v>
      </c>
      <c r="I184" s="9" t="b">
        <f>TRUE()</f>
        <v>1</v>
      </c>
    </row>
    <row r="185" spans="1:9" x14ac:dyDescent="0.25">
      <c r="A185">
        <v>2016</v>
      </c>
      <c r="B185">
        <v>184</v>
      </c>
      <c r="C185" t="s">
        <v>259</v>
      </c>
      <c r="D185" s="9">
        <v>6</v>
      </c>
      <c r="E185" s="9">
        <v>1</v>
      </c>
      <c r="F185" s="9">
        <v>7</v>
      </c>
      <c r="G185" s="9">
        <v>5</v>
      </c>
      <c r="H185" s="9" t="b">
        <f>TRUE()</f>
        <v>1</v>
      </c>
      <c r="I185" s="9" t="b">
        <f>TRUE()</f>
        <v>1</v>
      </c>
    </row>
    <row r="186" spans="1:9" x14ac:dyDescent="0.25">
      <c r="A186">
        <v>2017</v>
      </c>
      <c r="B186">
        <v>185</v>
      </c>
      <c r="C186" t="s">
        <v>282</v>
      </c>
      <c r="D186" s="9">
        <v>3</v>
      </c>
      <c r="E186" s="9">
        <v>1</v>
      </c>
      <c r="F186" s="9">
        <v>10</v>
      </c>
      <c r="G186" s="9">
        <v>4</v>
      </c>
      <c r="H186" s="9" t="b">
        <f>TRUE()</f>
        <v>1</v>
      </c>
      <c r="I186" s="9" t="b">
        <f>TRUE()</f>
        <v>1</v>
      </c>
    </row>
    <row r="187" spans="1:9" x14ac:dyDescent="0.25">
      <c r="A187">
        <v>2017</v>
      </c>
      <c r="B187">
        <v>186</v>
      </c>
      <c r="C187" t="s">
        <v>153</v>
      </c>
      <c r="D187" s="9">
        <v>3</v>
      </c>
      <c r="E187" s="9">
        <v>0</v>
      </c>
      <c r="F187" s="9">
        <v>9</v>
      </c>
      <c r="G187" s="9">
        <v>4</v>
      </c>
      <c r="H187" s="9" t="b">
        <f>TRUE()</f>
        <v>1</v>
      </c>
      <c r="I187" s="9" t="b">
        <f>TRUE()</f>
        <v>1</v>
      </c>
    </row>
    <row r="188" spans="1:9" x14ac:dyDescent="0.25">
      <c r="A188">
        <v>2017</v>
      </c>
      <c r="B188">
        <v>187</v>
      </c>
      <c r="C188" t="s">
        <v>233</v>
      </c>
      <c r="D188" s="9">
        <v>3</v>
      </c>
      <c r="E188" s="9">
        <v>1</v>
      </c>
      <c r="F188" s="9">
        <v>11</v>
      </c>
      <c r="G188" s="9">
        <v>3</v>
      </c>
      <c r="H188" s="9" t="b">
        <f>FALSE()</f>
        <v>0</v>
      </c>
      <c r="I188" s="9" t="b">
        <f>TRUE()</f>
        <v>1</v>
      </c>
    </row>
    <row r="189" spans="1:9" x14ac:dyDescent="0.25">
      <c r="A189">
        <v>2017</v>
      </c>
      <c r="B189">
        <v>188</v>
      </c>
      <c r="C189" t="s">
        <v>170</v>
      </c>
      <c r="D189" s="9">
        <v>3</v>
      </c>
      <c r="E189" s="9">
        <v>0</v>
      </c>
      <c r="F189" s="9">
        <v>8</v>
      </c>
      <c r="G189" s="9">
        <v>5</v>
      </c>
      <c r="H189" s="9" t="b">
        <f>TRUE()</f>
        <v>1</v>
      </c>
      <c r="I189" s="9" t="b">
        <f>TRUE()</f>
        <v>1</v>
      </c>
    </row>
    <row r="190" spans="1:9" x14ac:dyDescent="0.25">
      <c r="A190">
        <v>2017</v>
      </c>
      <c r="B190">
        <v>189</v>
      </c>
      <c r="C190" t="s">
        <v>272</v>
      </c>
      <c r="D190" s="9">
        <v>3</v>
      </c>
      <c r="E190" s="9">
        <v>0</v>
      </c>
      <c r="F190" s="9">
        <v>8</v>
      </c>
      <c r="G190" s="9">
        <v>3</v>
      </c>
      <c r="H190" s="9" t="b">
        <f>FALSE()</f>
        <v>0</v>
      </c>
      <c r="I190" s="9" t="b">
        <f>FALSE()</f>
        <v>0</v>
      </c>
    </row>
    <row r="191" spans="1:9" x14ac:dyDescent="0.25">
      <c r="A191">
        <v>2017</v>
      </c>
      <c r="B191">
        <v>190</v>
      </c>
      <c r="C191" t="s">
        <v>195</v>
      </c>
      <c r="D191" s="9">
        <v>3</v>
      </c>
      <c r="E191" s="9">
        <v>0</v>
      </c>
      <c r="F191" s="9">
        <v>5</v>
      </c>
      <c r="G191" s="9">
        <v>2</v>
      </c>
      <c r="H191" s="9" t="b">
        <f>FALSE()</f>
        <v>0</v>
      </c>
      <c r="I191" s="9" t="b">
        <f>TRUE()</f>
        <v>1</v>
      </c>
    </row>
    <row r="192" spans="1:9" x14ac:dyDescent="0.25">
      <c r="A192">
        <v>2018</v>
      </c>
      <c r="B192">
        <v>191</v>
      </c>
      <c r="C192" t="s">
        <v>260</v>
      </c>
      <c r="D192" s="9">
        <v>4</v>
      </c>
      <c r="E192" s="9">
        <v>1</v>
      </c>
      <c r="F192" s="9">
        <v>7</v>
      </c>
      <c r="G192" s="9">
        <v>2</v>
      </c>
      <c r="H192" s="9" t="b">
        <f>TRUE()</f>
        <v>1</v>
      </c>
      <c r="I192" s="9" t="b">
        <f>TRUE()</f>
        <v>1</v>
      </c>
    </row>
    <row r="193" spans="1:9" x14ac:dyDescent="0.25">
      <c r="A193">
        <v>2018</v>
      </c>
      <c r="B193">
        <v>192</v>
      </c>
      <c r="C193" t="s">
        <v>283</v>
      </c>
      <c r="D193" s="9">
        <v>4</v>
      </c>
      <c r="E193" s="9">
        <v>1</v>
      </c>
      <c r="F193" s="9">
        <v>6</v>
      </c>
      <c r="G193" s="9">
        <v>2</v>
      </c>
      <c r="H193" s="9" t="b">
        <f>FALSE()</f>
        <v>0</v>
      </c>
      <c r="I193" s="9" t="b">
        <f>TRUE()</f>
        <v>1</v>
      </c>
    </row>
    <row r="194" spans="1:9" x14ac:dyDescent="0.25">
      <c r="A194">
        <v>2018</v>
      </c>
      <c r="B194">
        <v>193</v>
      </c>
      <c r="C194" t="s">
        <v>234</v>
      </c>
      <c r="D194" s="9">
        <v>4</v>
      </c>
      <c r="E194" s="9">
        <v>0</v>
      </c>
      <c r="F194" s="9">
        <v>15</v>
      </c>
      <c r="G194" s="9">
        <v>7</v>
      </c>
      <c r="H194" s="9" t="b">
        <f>FALSE()</f>
        <v>0</v>
      </c>
      <c r="I194" s="9" t="b">
        <f>TRUE()</f>
        <v>1</v>
      </c>
    </row>
    <row r="195" spans="1:9" x14ac:dyDescent="0.25">
      <c r="A195">
        <v>2018</v>
      </c>
      <c r="B195">
        <v>194</v>
      </c>
      <c r="C195" t="s">
        <v>171</v>
      </c>
      <c r="D195" s="9">
        <v>3</v>
      </c>
      <c r="E195" s="9">
        <v>1</v>
      </c>
      <c r="F195" s="9">
        <v>7</v>
      </c>
      <c r="G195" s="9">
        <v>7</v>
      </c>
      <c r="H195" s="9" t="b">
        <f>TRUE()</f>
        <v>1</v>
      </c>
      <c r="I195" s="9" t="b">
        <f>FALSE()</f>
        <v>0</v>
      </c>
    </row>
    <row r="196" spans="1:9" x14ac:dyDescent="0.25">
      <c r="A196">
        <v>2018</v>
      </c>
      <c r="B196">
        <v>195</v>
      </c>
      <c r="C196" t="s">
        <v>273</v>
      </c>
      <c r="D196" s="9">
        <v>3</v>
      </c>
      <c r="E196" s="9">
        <v>0</v>
      </c>
      <c r="F196" s="9">
        <v>7</v>
      </c>
      <c r="G196" s="9">
        <v>3</v>
      </c>
      <c r="H196" s="9" t="b">
        <f>FALSE()</f>
        <v>0</v>
      </c>
      <c r="I196" s="9" t="b">
        <f>FALSE()</f>
        <v>0</v>
      </c>
    </row>
    <row r="197" spans="1:9" x14ac:dyDescent="0.25">
      <c r="A197">
        <v>2018</v>
      </c>
      <c r="B197">
        <v>196</v>
      </c>
      <c r="C197" t="s">
        <v>154</v>
      </c>
      <c r="D197" s="9">
        <v>3</v>
      </c>
      <c r="E197" s="9">
        <v>0</v>
      </c>
      <c r="F197" s="9">
        <v>6</v>
      </c>
      <c r="G197" s="9">
        <v>5</v>
      </c>
      <c r="H197" s="9" t="b">
        <f>TRUE()</f>
        <v>1</v>
      </c>
      <c r="I197" s="9" t="b">
        <f>FALSE()</f>
        <v>0</v>
      </c>
    </row>
    <row r="198" spans="1:9" x14ac:dyDescent="0.25">
      <c r="A198">
        <v>2019</v>
      </c>
      <c r="B198">
        <v>197</v>
      </c>
      <c r="C198" t="s">
        <v>261</v>
      </c>
      <c r="D198" s="9">
        <v>5</v>
      </c>
      <c r="E198" s="9">
        <v>0</v>
      </c>
      <c r="F198" s="9">
        <v>8</v>
      </c>
      <c r="G198" s="9">
        <v>6</v>
      </c>
      <c r="H198" s="9" t="b">
        <f>FALSE()</f>
        <v>0</v>
      </c>
      <c r="I198" s="9" t="b">
        <f>TRUE()</f>
        <v>1</v>
      </c>
    </row>
    <row r="199" spans="1:9" x14ac:dyDescent="0.25">
      <c r="A199">
        <v>2019</v>
      </c>
      <c r="B199">
        <v>198</v>
      </c>
      <c r="C199" t="s">
        <v>284</v>
      </c>
      <c r="D199" s="9">
        <v>3</v>
      </c>
      <c r="E199" s="9">
        <v>1</v>
      </c>
      <c r="F199" s="9">
        <v>10</v>
      </c>
      <c r="G199" s="9">
        <v>6</v>
      </c>
      <c r="H199" s="9" t="b">
        <f>TRUE()</f>
        <v>1</v>
      </c>
      <c r="I199" s="9" t="b">
        <f>TRUE()</f>
        <v>1</v>
      </c>
    </row>
    <row r="200" spans="1:9" x14ac:dyDescent="0.25">
      <c r="A200">
        <v>2019</v>
      </c>
      <c r="B200">
        <v>199</v>
      </c>
      <c r="C200" t="s">
        <v>235</v>
      </c>
      <c r="D200" s="9">
        <v>3</v>
      </c>
      <c r="E200" s="9">
        <v>0</v>
      </c>
      <c r="F200" s="9">
        <v>8</v>
      </c>
      <c r="G200" s="9">
        <v>3</v>
      </c>
      <c r="H200" s="9" t="b">
        <f>TRUE()</f>
        <v>1</v>
      </c>
      <c r="I200" s="9" t="b">
        <f>TRUE()</f>
        <v>1</v>
      </c>
    </row>
    <row r="201" spans="1:9" x14ac:dyDescent="0.25">
      <c r="A201">
        <v>2019</v>
      </c>
      <c r="B201">
        <v>200</v>
      </c>
      <c r="C201" t="s">
        <v>155</v>
      </c>
      <c r="D201" s="9">
        <v>3</v>
      </c>
      <c r="E201" s="9">
        <v>1</v>
      </c>
      <c r="F201" s="9">
        <v>22</v>
      </c>
      <c r="G201" s="9">
        <v>4</v>
      </c>
      <c r="H201" s="9" t="b">
        <f>FALSE()</f>
        <v>0</v>
      </c>
      <c r="I201" s="9" t="b">
        <f>TRUE()</f>
        <v>1</v>
      </c>
    </row>
    <row r="202" spans="1:9" x14ac:dyDescent="0.25">
      <c r="A202">
        <v>2019</v>
      </c>
      <c r="B202">
        <v>201</v>
      </c>
      <c r="C202" t="s">
        <v>172</v>
      </c>
      <c r="D202" s="9">
        <v>3</v>
      </c>
      <c r="E202" s="9">
        <v>0</v>
      </c>
      <c r="F202" s="9">
        <v>6</v>
      </c>
      <c r="G202" s="9">
        <v>6</v>
      </c>
      <c r="H202" s="9" t="b">
        <f>FALSE()</f>
        <v>0</v>
      </c>
      <c r="I202" s="9" t="b">
        <f>TRUE()</f>
        <v>1</v>
      </c>
    </row>
    <row r="203" spans="1:9" x14ac:dyDescent="0.25">
      <c r="A203">
        <v>2019</v>
      </c>
      <c r="B203">
        <v>202</v>
      </c>
      <c r="C203" t="s">
        <v>196</v>
      </c>
      <c r="D203" s="9">
        <v>3</v>
      </c>
      <c r="E203" s="9">
        <v>0</v>
      </c>
      <c r="F203" s="9">
        <v>5</v>
      </c>
      <c r="G203" s="9">
        <v>2</v>
      </c>
      <c r="H203" s="9" t="b">
        <f>FALSE()</f>
        <v>0</v>
      </c>
      <c r="I203" s="9" t="b">
        <f>TRUE()</f>
        <v>1</v>
      </c>
    </row>
    <row r="204" spans="1:9" x14ac:dyDescent="0.25">
      <c r="A204">
        <v>2020</v>
      </c>
      <c r="B204">
        <v>203</v>
      </c>
      <c r="C204" t="s">
        <v>262</v>
      </c>
      <c r="D204" s="9">
        <v>3</v>
      </c>
      <c r="E204" s="9">
        <v>1</v>
      </c>
      <c r="F204" s="9">
        <v>3</v>
      </c>
      <c r="G204" s="9">
        <v>3</v>
      </c>
      <c r="H204" s="9" t="b">
        <f>TRUE()</f>
        <v>1</v>
      </c>
      <c r="I204" s="9" t="b">
        <f>FALSE()</f>
        <v>0</v>
      </c>
    </row>
    <row r="205" spans="1:9" x14ac:dyDescent="0.25">
      <c r="A205">
        <v>2020</v>
      </c>
      <c r="B205">
        <v>204</v>
      </c>
      <c r="C205" t="s">
        <v>197</v>
      </c>
      <c r="D205" s="9">
        <v>3</v>
      </c>
      <c r="E205" s="9">
        <v>1</v>
      </c>
      <c r="F205" s="9">
        <v>6</v>
      </c>
      <c r="G205" s="9">
        <v>1</v>
      </c>
      <c r="H205" s="9" t="b">
        <f>FALSE()</f>
        <v>0</v>
      </c>
      <c r="I205" s="9" t="b">
        <f>TRUE()</f>
        <v>1</v>
      </c>
    </row>
    <row r="206" spans="1:9" x14ac:dyDescent="0.25">
      <c r="A206">
        <v>2020</v>
      </c>
      <c r="B206">
        <v>205</v>
      </c>
      <c r="C206" t="s">
        <v>236</v>
      </c>
      <c r="D206" s="9">
        <v>3</v>
      </c>
      <c r="E206" s="9">
        <v>0</v>
      </c>
      <c r="F206" s="9">
        <v>10</v>
      </c>
      <c r="G206" s="9">
        <v>4</v>
      </c>
      <c r="H206" s="9" t="b">
        <f>TRUE()</f>
        <v>1</v>
      </c>
      <c r="I206" s="9" t="b">
        <f>TRUE()</f>
        <v>1</v>
      </c>
    </row>
    <row r="207" spans="1:9" x14ac:dyDescent="0.25">
      <c r="A207">
        <v>2020</v>
      </c>
      <c r="B207">
        <v>206</v>
      </c>
      <c r="C207" t="s">
        <v>285</v>
      </c>
      <c r="D207" s="9">
        <v>3</v>
      </c>
      <c r="E207" s="9">
        <v>1</v>
      </c>
      <c r="F207" s="9">
        <v>5</v>
      </c>
      <c r="G207" s="9">
        <v>3</v>
      </c>
      <c r="H207" s="9" t="b">
        <f>TRUE()</f>
        <v>1</v>
      </c>
      <c r="I207" s="9" t="b">
        <f>FALSE()</f>
        <v>0</v>
      </c>
    </row>
    <row r="208" spans="1:9" x14ac:dyDescent="0.25">
      <c r="A208">
        <v>2020</v>
      </c>
      <c r="B208">
        <v>207</v>
      </c>
      <c r="C208" t="s">
        <v>198</v>
      </c>
      <c r="D208" s="9">
        <v>6</v>
      </c>
      <c r="E208" s="9">
        <v>0</v>
      </c>
      <c r="F208" s="9">
        <v>3</v>
      </c>
      <c r="G208" s="9">
        <v>5</v>
      </c>
      <c r="H208" s="9" t="b">
        <f>TRUE()</f>
        <v>1</v>
      </c>
      <c r="I208" s="9" t="b">
        <f>TRUE()</f>
        <v>1</v>
      </c>
    </row>
    <row r="209" spans="1:9" x14ac:dyDescent="0.25">
      <c r="A209">
        <v>2021</v>
      </c>
      <c r="B209">
        <v>208</v>
      </c>
      <c r="C209" t="s">
        <v>263</v>
      </c>
      <c r="D209" s="9">
        <v>3</v>
      </c>
      <c r="E209" s="9">
        <v>1</v>
      </c>
      <c r="F209" s="9">
        <v>11</v>
      </c>
      <c r="G209" s="9">
        <v>4</v>
      </c>
      <c r="H209" s="9" t="b">
        <f>FALSE()</f>
        <v>0</v>
      </c>
      <c r="I209" s="9" t="b">
        <f>TRUE()</f>
        <v>1</v>
      </c>
    </row>
    <row r="210" spans="1:9" x14ac:dyDescent="0.25">
      <c r="A210">
        <v>2021</v>
      </c>
      <c r="B210">
        <v>209</v>
      </c>
      <c r="C210" t="s">
        <v>237</v>
      </c>
      <c r="D210" s="9">
        <v>3</v>
      </c>
      <c r="E210" s="9">
        <v>0</v>
      </c>
      <c r="F210" s="9">
        <v>9</v>
      </c>
      <c r="G210" s="9">
        <v>3</v>
      </c>
      <c r="H210" s="9" t="b">
        <f>TRUE()</f>
        <v>1</v>
      </c>
      <c r="I210" s="9" t="b">
        <f>TRUE()</f>
        <v>1</v>
      </c>
    </row>
    <row r="211" spans="1:9" x14ac:dyDescent="0.25">
      <c r="A211">
        <v>2021</v>
      </c>
      <c r="B211">
        <v>210</v>
      </c>
      <c r="C211" t="s">
        <v>286</v>
      </c>
      <c r="D211" s="9">
        <v>3</v>
      </c>
      <c r="E211" s="9">
        <v>0</v>
      </c>
      <c r="F211" s="9">
        <v>6</v>
      </c>
      <c r="G211" s="9">
        <v>2</v>
      </c>
      <c r="H211" s="9" t="b">
        <f>TRUE()</f>
        <v>1</v>
      </c>
      <c r="I211" s="9" t="b">
        <f>FALSE()</f>
        <v>0</v>
      </c>
    </row>
    <row r="212" spans="1:9" x14ac:dyDescent="0.25">
      <c r="A212">
        <v>2021</v>
      </c>
      <c r="B212">
        <v>211</v>
      </c>
      <c r="C212" t="s">
        <v>156</v>
      </c>
      <c r="D212" s="9">
        <v>4</v>
      </c>
      <c r="E212" s="9">
        <v>0</v>
      </c>
      <c r="F212" s="9">
        <v>6</v>
      </c>
      <c r="G212" s="9">
        <v>3</v>
      </c>
      <c r="H212" s="9" t="b">
        <f>FALSE()</f>
        <v>0</v>
      </c>
      <c r="I212" s="9" t="b">
        <f>TRUE()</f>
        <v>1</v>
      </c>
    </row>
    <row r="213" spans="1:9" x14ac:dyDescent="0.25">
      <c r="A213">
        <v>2021</v>
      </c>
      <c r="B213">
        <v>212</v>
      </c>
      <c r="C213" t="s">
        <v>274</v>
      </c>
      <c r="D213" s="9">
        <v>3</v>
      </c>
      <c r="E213" s="9">
        <v>1</v>
      </c>
      <c r="F213" s="9">
        <v>7</v>
      </c>
      <c r="G213" s="9">
        <v>2</v>
      </c>
      <c r="H213" s="9" t="b">
        <f>FALSE()</f>
        <v>0</v>
      </c>
      <c r="I213" s="9" t="b">
        <f>TRUE()</f>
        <v>1</v>
      </c>
    </row>
    <row r="214" spans="1:9" x14ac:dyDescent="0.25">
      <c r="A214">
        <v>2021</v>
      </c>
      <c r="B214">
        <v>213</v>
      </c>
      <c r="C214" t="s">
        <v>238</v>
      </c>
      <c r="D214" s="9">
        <v>4</v>
      </c>
      <c r="E214" s="9">
        <v>0</v>
      </c>
      <c r="F214" s="9">
        <v>10</v>
      </c>
      <c r="G214" s="9">
        <v>6</v>
      </c>
      <c r="H214" s="9" t="b">
        <f>TRUE()</f>
        <v>1</v>
      </c>
      <c r="I214" s="9" t="b">
        <f>TRUE()</f>
        <v>1</v>
      </c>
    </row>
    <row r="215" spans="1:9" x14ac:dyDescent="0.25">
      <c r="A215">
        <v>2022</v>
      </c>
      <c r="B215">
        <v>214</v>
      </c>
      <c r="C215" t="s">
        <v>199</v>
      </c>
      <c r="D215" s="9">
        <v>3</v>
      </c>
      <c r="E215" s="9">
        <v>0</v>
      </c>
      <c r="F215" s="9">
        <v>7</v>
      </c>
      <c r="G215" s="9">
        <v>5</v>
      </c>
      <c r="H215" s="9" t="b">
        <f>FALSE()</f>
        <v>0</v>
      </c>
      <c r="I215" s="9" t="b">
        <f>TRUE()</f>
        <v>1</v>
      </c>
    </row>
    <row r="216" spans="1:9" x14ac:dyDescent="0.25">
      <c r="A216">
        <v>2022</v>
      </c>
      <c r="B216">
        <v>215</v>
      </c>
      <c r="C216" t="s">
        <v>287</v>
      </c>
      <c r="D216" s="9">
        <v>3</v>
      </c>
      <c r="E216" s="9">
        <v>0</v>
      </c>
      <c r="F216" s="9">
        <v>8</v>
      </c>
      <c r="G216" s="9">
        <v>2</v>
      </c>
      <c r="H216" s="9" t="b">
        <f>FALSE()</f>
        <v>0</v>
      </c>
      <c r="I216" s="9" t="b">
        <f>TRUE()</f>
        <v>1</v>
      </c>
    </row>
    <row r="217" spans="1:9" x14ac:dyDescent="0.25">
      <c r="A217">
        <v>2022</v>
      </c>
      <c r="B217">
        <v>216</v>
      </c>
      <c r="C217" t="s">
        <v>275</v>
      </c>
      <c r="D217" s="9">
        <v>3</v>
      </c>
      <c r="E217" s="9">
        <v>0</v>
      </c>
      <c r="F217" s="9">
        <v>5</v>
      </c>
      <c r="G217" s="9">
        <v>2</v>
      </c>
      <c r="H217" s="9" t="b">
        <f>FALSE()</f>
        <v>0</v>
      </c>
      <c r="I217" s="9" t="b">
        <f>FALSE()</f>
        <v>0</v>
      </c>
    </row>
    <row r="218" spans="1:9" x14ac:dyDescent="0.25">
      <c r="A218">
        <v>2022</v>
      </c>
      <c r="B218">
        <v>217</v>
      </c>
      <c r="C218" t="s">
        <v>157</v>
      </c>
      <c r="D218" s="9">
        <v>3</v>
      </c>
      <c r="E218" s="9">
        <v>0</v>
      </c>
      <c r="F218" s="9">
        <v>11</v>
      </c>
      <c r="G218" s="9">
        <v>6</v>
      </c>
      <c r="H218" s="9" t="b">
        <f>TRUE()</f>
        <v>1</v>
      </c>
      <c r="I218" s="9" t="b">
        <f>FALSE()</f>
        <v>0</v>
      </c>
    </row>
    <row r="219" spans="1:9" x14ac:dyDescent="0.25">
      <c r="A219">
        <v>2022</v>
      </c>
      <c r="B219">
        <v>218</v>
      </c>
      <c r="C219" t="s">
        <v>264</v>
      </c>
      <c r="D219" s="9">
        <v>3</v>
      </c>
      <c r="E219" s="9">
        <v>2</v>
      </c>
      <c r="F219" s="9">
        <v>8</v>
      </c>
      <c r="G219" s="9">
        <v>3</v>
      </c>
      <c r="H219" s="9" t="b">
        <f>TRUE()</f>
        <v>1</v>
      </c>
      <c r="I219" s="9" t="b">
        <f>TRUE()</f>
        <v>1</v>
      </c>
    </row>
    <row r="220" spans="1:9" x14ac:dyDescent="0.25">
      <c r="A220">
        <v>2022</v>
      </c>
      <c r="B220">
        <v>219</v>
      </c>
      <c r="C220" t="s">
        <v>200</v>
      </c>
      <c r="D220" s="9">
        <v>3</v>
      </c>
      <c r="E220" s="9">
        <v>0</v>
      </c>
      <c r="F220" s="9">
        <v>10</v>
      </c>
      <c r="G220" s="9">
        <v>1</v>
      </c>
      <c r="H220" s="9" t="b">
        <f>FALSE()</f>
        <v>0</v>
      </c>
      <c r="I220" s="9" t="b">
        <f>TRUE()</f>
        <v>1</v>
      </c>
    </row>
    <row r="221" spans="1:9" x14ac:dyDescent="0.25">
      <c r="A221">
        <v>2023</v>
      </c>
      <c r="B221">
        <v>220</v>
      </c>
      <c r="C221" t="s">
        <v>158</v>
      </c>
      <c r="D221" s="9">
        <v>3</v>
      </c>
      <c r="E221" s="9">
        <v>0</v>
      </c>
      <c r="F221" s="9">
        <v>8</v>
      </c>
      <c r="G221" s="9">
        <v>3</v>
      </c>
      <c r="H221" s="9" t="b">
        <f>FALSE()</f>
        <v>0</v>
      </c>
      <c r="I221" s="9" t="b">
        <f>TRUE()</f>
        <v>1</v>
      </c>
    </row>
    <row r="222" spans="1:9" x14ac:dyDescent="0.25">
      <c r="A222">
        <v>2023</v>
      </c>
      <c r="B222">
        <v>221</v>
      </c>
      <c r="C222" t="s">
        <v>276</v>
      </c>
      <c r="D222" s="9">
        <v>3</v>
      </c>
      <c r="E222" s="9">
        <v>0</v>
      </c>
      <c r="F222" s="9">
        <v>5</v>
      </c>
      <c r="G222" s="9">
        <v>2</v>
      </c>
      <c r="H222" s="9" t="b">
        <f>FALSE()</f>
        <v>0</v>
      </c>
      <c r="I222" s="9" t="b">
        <f>TRUE()</f>
        <v>1</v>
      </c>
    </row>
    <row r="223" spans="1:9" x14ac:dyDescent="0.25">
      <c r="A223">
        <v>2023</v>
      </c>
      <c r="B223">
        <v>222</v>
      </c>
      <c r="C223" t="s">
        <v>265</v>
      </c>
      <c r="D223" s="9">
        <v>3</v>
      </c>
      <c r="E223" s="9">
        <v>0</v>
      </c>
      <c r="F223" s="9">
        <v>7</v>
      </c>
      <c r="G223" s="9">
        <v>4</v>
      </c>
      <c r="H223" s="9" t="b">
        <f>FALSE()</f>
        <v>0</v>
      </c>
      <c r="I223" s="9" t="b">
        <f>FALSE()</f>
        <v>0</v>
      </c>
    </row>
    <row r="224" spans="1:9" x14ac:dyDescent="0.25">
      <c r="A224">
        <v>2023</v>
      </c>
      <c r="B224">
        <v>223</v>
      </c>
      <c r="C224" t="s">
        <v>239</v>
      </c>
      <c r="D224" s="9">
        <v>3</v>
      </c>
      <c r="E224" s="9">
        <v>0</v>
      </c>
      <c r="F224" s="9">
        <v>8</v>
      </c>
      <c r="G224" s="9">
        <v>7</v>
      </c>
      <c r="H224" s="9" t="b">
        <f>TRUE()</f>
        <v>1</v>
      </c>
      <c r="I224" s="9" t="b">
        <f>FALSE()</f>
        <v>0</v>
      </c>
    </row>
    <row r="225" spans="1:9" x14ac:dyDescent="0.25">
      <c r="A225">
        <v>2023</v>
      </c>
      <c r="B225" s="33">
        <v>224</v>
      </c>
      <c r="C225" t="s">
        <v>304</v>
      </c>
      <c r="D225" s="9">
        <v>4</v>
      </c>
      <c r="E225" s="9">
        <v>0</v>
      </c>
      <c r="F225" s="9">
        <v>6</v>
      </c>
      <c r="G225" s="9">
        <v>4</v>
      </c>
      <c r="H225" s="9" t="b">
        <f>TRUE()</f>
        <v>1</v>
      </c>
      <c r="I225" s="9" t="b">
        <f>TRUE()</f>
        <v>1</v>
      </c>
    </row>
  </sheetData>
  <conditionalFormatting sqref="H225">
    <cfRule type="iconSet" priority="291">
      <iconSet iconSet="3Symbols2">
        <cfvo type="percent" val="0"/>
        <cfvo type="percent" val="33"/>
        <cfvo type="percent" val="67"/>
      </iconSet>
    </cfRule>
  </conditionalFormatting>
  <conditionalFormatting sqref="H226:H1048576 H1:H224">
    <cfRule type="iconSet" priority="292">
      <iconSet iconSet="3Symbol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10960-FA9F-4AED-8F0D-E1C95FDC50B7}">
  <dimension ref="A1:I225"/>
  <sheetViews>
    <sheetView topLeftCell="A207" workbookViewId="0">
      <selection activeCell="C227" sqref="C227"/>
    </sheetView>
  </sheetViews>
  <sheetFormatPr baseColWidth="10" defaultRowHeight="15" x14ac:dyDescent="0.25"/>
  <cols>
    <col min="1" max="1" width="5.5703125" customWidth="1"/>
    <col min="2" max="2" width="5.42578125" customWidth="1"/>
    <col min="3" max="3" width="24.28515625" customWidth="1"/>
    <col min="4" max="4" width="6.140625" customWidth="1"/>
    <col min="5" max="5" width="5.7109375" customWidth="1"/>
    <col min="6" max="6" width="6" customWidth="1"/>
    <col min="7" max="7" width="5.42578125" customWidth="1"/>
    <col min="8" max="8" width="8.42578125" style="9" customWidth="1"/>
    <col min="9" max="9" width="8.7109375" style="9" customWidth="1"/>
  </cols>
  <sheetData>
    <row r="1" spans="1:9" x14ac:dyDescent="0.25">
      <c r="A1" s="2" t="s">
        <v>0</v>
      </c>
      <c r="B1" s="2" t="s">
        <v>313</v>
      </c>
      <c r="C1" s="2" t="s">
        <v>51</v>
      </c>
      <c r="D1" s="2" t="s">
        <v>312</v>
      </c>
      <c r="E1" s="2" t="s">
        <v>311</v>
      </c>
      <c r="F1" s="2" t="s">
        <v>310</v>
      </c>
      <c r="G1" s="2" t="s">
        <v>309</v>
      </c>
      <c r="H1" s="5" t="s">
        <v>308</v>
      </c>
      <c r="I1" s="5" t="s">
        <v>307</v>
      </c>
    </row>
    <row r="2" spans="1:9" x14ac:dyDescent="0.25">
      <c r="A2">
        <v>1979</v>
      </c>
      <c r="B2">
        <v>1</v>
      </c>
      <c r="C2" t="s">
        <v>31</v>
      </c>
      <c r="D2">
        <v>1</v>
      </c>
      <c r="E2">
        <v>0</v>
      </c>
      <c r="F2">
        <v>5</v>
      </c>
      <c r="G2">
        <v>3</v>
      </c>
      <c r="H2" s="9" t="b">
        <f>FALSE()</f>
        <v>0</v>
      </c>
      <c r="I2" s="9" t="b">
        <f>TRUE()</f>
        <v>1</v>
      </c>
    </row>
    <row r="3" spans="1:9" x14ac:dyDescent="0.25">
      <c r="A3">
        <v>1979</v>
      </c>
      <c r="B3">
        <v>2</v>
      </c>
      <c r="C3" t="s">
        <v>55</v>
      </c>
      <c r="D3">
        <v>1</v>
      </c>
      <c r="E3">
        <v>0</v>
      </c>
      <c r="F3">
        <v>4</v>
      </c>
      <c r="G3">
        <v>3</v>
      </c>
      <c r="H3" s="9" t="b">
        <f>FALSE()</f>
        <v>0</v>
      </c>
      <c r="I3" s="9" t="b">
        <f>TRUE()</f>
        <v>1</v>
      </c>
    </row>
    <row r="4" spans="1:9" x14ac:dyDescent="0.25">
      <c r="A4">
        <v>1979</v>
      </c>
      <c r="B4">
        <v>3</v>
      </c>
      <c r="C4" t="s">
        <v>71</v>
      </c>
      <c r="D4">
        <v>0</v>
      </c>
      <c r="E4">
        <v>0</v>
      </c>
      <c r="F4">
        <v>7</v>
      </c>
      <c r="G4">
        <v>2</v>
      </c>
      <c r="H4" s="9" t="b">
        <f>FALSE()</f>
        <v>0</v>
      </c>
      <c r="I4" s="9" t="b">
        <f>TRUE()</f>
        <v>1</v>
      </c>
    </row>
    <row r="5" spans="1:9" x14ac:dyDescent="0.25">
      <c r="A5">
        <v>1979</v>
      </c>
      <c r="B5">
        <v>4</v>
      </c>
      <c r="C5" t="s">
        <v>38</v>
      </c>
      <c r="D5">
        <v>4</v>
      </c>
      <c r="E5">
        <v>1</v>
      </c>
      <c r="F5">
        <v>8</v>
      </c>
      <c r="G5">
        <v>1</v>
      </c>
      <c r="H5" s="9" t="b">
        <f>FALSE()</f>
        <v>0</v>
      </c>
      <c r="I5" s="9" t="b">
        <f>TRUE()</f>
        <v>1</v>
      </c>
    </row>
    <row r="6" spans="1:9" x14ac:dyDescent="0.25">
      <c r="A6">
        <v>1979</v>
      </c>
      <c r="B6">
        <v>5</v>
      </c>
      <c r="C6" t="s">
        <v>34</v>
      </c>
      <c r="D6">
        <v>2</v>
      </c>
      <c r="E6">
        <v>1</v>
      </c>
      <c r="F6">
        <v>6</v>
      </c>
      <c r="G6">
        <v>3</v>
      </c>
      <c r="H6" s="9" t="b">
        <f>FALSE()</f>
        <v>0</v>
      </c>
      <c r="I6" s="9" t="b">
        <f>TRUE()</f>
        <v>1</v>
      </c>
    </row>
    <row r="7" spans="1:9" x14ac:dyDescent="0.25">
      <c r="A7">
        <v>1979</v>
      </c>
      <c r="B7">
        <v>6</v>
      </c>
      <c r="C7" t="s">
        <v>36</v>
      </c>
      <c r="D7">
        <v>0</v>
      </c>
      <c r="E7">
        <v>0</v>
      </c>
      <c r="F7">
        <v>9</v>
      </c>
      <c r="G7">
        <v>3</v>
      </c>
      <c r="H7" s="9" t="b">
        <f>FALSE()</f>
        <v>0</v>
      </c>
      <c r="I7" s="9" t="b">
        <f>TRUE()</f>
        <v>1</v>
      </c>
    </row>
    <row r="8" spans="1:9" x14ac:dyDescent="0.25">
      <c r="A8">
        <v>1979</v>
      </c>
      <c r="B8">
        <v>7</v>
      </c>
      <c r="C8" t="s">
        <v>39</v>
      </c>
      <c r="D8">
        <v>0</v>
      </c>
      <c r="E8">
        <v>0</v>
      </c>
      <c r="F8">
        <v>5</v>
      </c>
      <c r="G8">
        <v>1</v>
      </c>
      <c r="H8" s="9" t="b">
        <f>FALSE()</f>
        <v>0</v>
      </c>
      <c r="I8" s="9" t="b">
        <f>TRUE()</f>
        <v>1</v>
      </c>
    </row>
    <row r="9" spans="1:9" x14ac:dyDescent="0.25">
      <c r="A9">
        <v>1979</v>
      </c>
      <c r="B9">
        <v>8</v>
      </c>
      <c r="C9" t="s">
        <v>44</v>
      </c>
      <c r="D9">
        <v>1</v>
      </c>
      <c r="E9">
        <v>0</v>
      </c>
      <c r="F9">
        <v>11</v>
      </c>
      <c r="G9">
        <v>3</v>
      </c>
      <c r="H9" s="9" t="b">
        <f>TRUE()</f>
        <v>1</v>
      </c>
      <c r="I9" s="9" t="b">
        <f>TRUE()</f>
        <v>1</v>
      </c>
    </row>
    <row r="10" spans="1:9" x14ac:dyDescent="0.25">
      <c r="A10">
        <v>1979</v>
      </c>
      <c r="B10">
        <v>9</v>
      </c>
      <c r="C10" t="s">
        <v>54</v>
      </c>
      <c r="D10">
        <v>2</v>
      </c>
      <c r="E10">
        <v>0</v>
      </c>
      <c r="F10">
        <v>5</v>
      </c>
      <c r="G10">
        <v>2</v>
      </c>
      <c r="H10" s="9" t="b">
        <f>FALSE()</f>
        <v>0</v>
      </c>
      <c r="I10" s="9" t="b">
        <f>TRUE()</f>
        <v>1</v>
      </c>
    </row>
    <row r="11" spans="1:9" x14ac:dyDescent="0.25">
      <c r="A11">
        <v>1980</v>
      </c>
      <c r="B11">
        <v>10</v>
      </c>
      <c r="C11" t="s">
        <v>33</v>
      </c>
      <c r="D11">
        <v>1</v>
      </c>
      <c r="E11">
        <v>0</v>
      </c>
      <c r="F11">
        <v>9</v>
      </c>
      <c r="G11">
        <v>1</v>
      </c>
      <c r="H11" s="9" t="b">
        <f>FALSE()</f>
        <v>0</v>
      </c>
      <c r="I11" s="9" t="b">
        <f>TRUE()</f>
        <v>1</v>
      </c>
    </row>
    <row r="12" spans="1:9" x14ac:dyDescent="0.25">
      <c r="A12">
        <v>1980</v>
      </c>
      <c r="B12">
        <v>11</v>
      </c>
      <c r="C12" t="s">
        <v>32</v>
      </c>
      <c r="D12">
        <v>1</v>
      </c>
      <c r="E12">
        <v>0</v>
      </c>
      <c r="F12">
        <v>3</v>
      </c>
      <c r="G12">
        <v>1</v>
      </c>
      <c r="H12" s="9" t="b">
        <f>FALSE()</f>
        <v>0</v>
      </c>
      <c r="I12" s="9" t="b">
        <f>TRUE()</f>
        <v>1</v>
      </c>
    </row>
    <row r="13" spans="1:9" x14ac:dyDescent="0.25">
      <c r="A13">
        <v>1980</v>
      </c>
      <c r="B13">
        <v>12</v>
      </c>
      <c r="C13" t="s">
        <v>35</v>
      </c>
      <c r="D13">
        <v>1</v>
      </c>
      <c r="E13">
        <v>0</v>
      </c>
      <c r="F13">
        <v>7</v>
      </c>
      <c r="G13">
        <v>4</v>
      </c>
      <c r="H13" s="9" t="b">
        <f>FALSE()</f>
        <v>0</v>
      </c>
      <c r="I13" s="9" t="b">
        <f>TRUE()</f>
        <v>1</v>
      </c>
    </row>
    <row r="14" spans="1:9" x14ac:dyDescent="0.25">
      <c r="A14">
        <v>1980</v>
      </c>
      <c r="B14">
        <v>13</v>
      </c>
      <c r="C14" t="s">
        <v>37</v>
      </c>
      <c r="D14">
        <v>2</v>
      </c>
      <c r="E14">
        <v>0</v>
      </c>
      <c r="F14">
        <v>7</v>
      </c>
      <c r="G14">
        <v>2</v>
      </c>
      <c r="H14" s="9" t="b">
        <f>FALSE()</f>
        <v>0</v>
      </c>
      <c r="I14" s="9" t="b">
        <f>TRUE()</f>
        <v>1</v>
      </c>
    </row>
    <row r="15" spans="1:9" x14ac:dyDescent="0.25">
      <c r="A15">
        <v>1980</v>
      </c>
      <c r="B15">
        <v>14</v>
      </c>
      <c r="C15" t="s">
        <v>69</v>
      </c>
      <c r="D15">
        <v>0</v>
      </c>
      <c r="E15">
        <v>0</v>
      </c>
      <c r="F15">
        <v>9</v>
      </c>
      <c r="G15">
        <v>2</v>
      </c>
      <c r="H15" s="9" t="b">
        <f>FALSE()</f>
        <v>0</v>
      </c>
      <c r="I15" s="9" t="b">
        <f>TRUE()</f>
        <v>1</v>
      </c>
    </row>
    <row r="16" spans="1:9" x14ac:dyDescent="0.25">
      <c r="A16">
        <v>1980</v>
      </c>
      <c r="B16">
        <v>15</v>
      </c>
      <c r="C16" t="s">
        <v>42</v>
      </c>
      <c r="D16">
        <v>1</v>
      </c>
      <c r="E16">
        <v>0</v>
      </c>
      <c r="F16">
        <v>7</v>
      </c>
      <c r="G16">
        <v>2</v>
      </c>
      <c r="H16" s="9" t="b">
        <f>FALSE()</f>
        <v>0</v>
      </c>
      <c r="I16" s="9" t="b">
        <f>TRUE()</f>
        <v>1</v>
      </c>
    </row>
    <row r="17" spans="1:9" x14ac:dyDescent="0.25">
      <c r="A17">
        <v>1980</v>
      </c>
      <c r="B17">
        <v>16</v>
      </c>
      <c r="C17" t="s">
        <v>70</v>
      </c>
      <c r="D17">
        <v>1</v>
      </c>
      <c r="E17">
        <v>1</v>
      </c>
      <c r="F17">
        <v>8</v>
      </c>
      <c r="G17">
        <v>1</v>
      </c>
      <c r="H17" s="9" t="b">
        <f>TRUE()</f>
        <v>1</v>
      </c>
      <c r="I17" s="9" t="b">
        <f>TRUE()</f>
        <v>1</v>
      </c>
    </row>
    <row r="18" spans="1:9" x14ac:dyDescent="0.25">
      <c r="A18">
        <v>1980</v>
      </c>
      <c r="B18">
        <v>17</v>
      </c>
      <c r="C18" t="s">
        <v>56</v>
      </c>
      <c r="D18">
        <v>2</v>
      </c>
      <c r="E18">
        <v>0</v>
      </c>
      <c r="F18">
        <v>6</v>
      </c>
      <c r="G18">
        <v>2</v>
      </c>
      <c r="H18" s="9" t="b">
        <f>FALSE()</f>
        <v>0</v>
      </c>
      <c r="I18" s="9" t="b">
        <f>TRUE()</f>
        <v>1</v>
      </c>
    </row>
    <row r="19" spans="1:9" x14ac:dyDescent="0.25">
      <c r="A19">
        <v>1980</v>
      </c>
      <c r="B19">
        <v>18</v>
      </c>
      <c r="C19" t="s">
        <v>41</v>
      </c>
      <c r="D19">
        <v>1</v>
      </c>
      <c r="E19">
        <v>0</v>
      </c>
      <c r="F19">
        <v>9</v>
      </c>
      <c r="G19">
        <v>1</v>
      </c>
      <c r="H19" s="9" t="b">
        <f>FALSE()</f>
        <v>0</v>
      </c>
      <c r="I19" s="9" t="b">
        <f>TRUE()</f>
        <v>1</v>
      </c>
    </row>
    <row r="20" spans="1:9" x14ac:dyDescent="0.25">
      <c r="A20">
        <v>1980</v>
      </c>
      <c r="B20">
        <v>19</v>
      </c>
      <c r="C20" t="s">
        <v>43</v>
      </c>
      <c r="D20">
        <v>0</v>
      </c>
      <c r="E20">
        <v>0</v>
      </c>
      <c r="F20">
        <v>8</v>
      </c>
      <c r="G20">
        <v>1</v>
      </c>
      <c r="H20" s="9" t="b">
        <f>FALSE()</f>
        <v>0</v>
      </c>
      <c r="I20" s="9" t="b">
        <f>TRUE()</f>
        <v>1</v>
      </c>
    </row>
    <row r="21" spans="1:9" x14ac:dyDescent="0.25">
      <c r="A21">
        <v>1980</v>
      </c>
      <c r="B21">
        <v>20</v>
      </c>
      <c r="C21" t="s">
        <v>66</v>
      </c>
      <c r="D21">
        <v>1</v>
      </c>
      <c r="E21">
        <v>0</v>
      </c>
      <c r="F21">
        <v>7</v>
      </c>
      <c r="G21">
        <v>2</v>
      </c>
      <c r="H21" s="9" t="b">
        <f>TRUE()</f>
        <v>1</v>
      </c>
      <c r="I21" s="9" t="b">
        <f>TRUE()</f>
        <v>1</v>
      </c>
    </row>
    <row r="22" spans="1:9" x14ac:dyDescent="0.25">
      <c r="A22">
        <v>1980</v>
      </c>
      <c r="B22">
        <v>21</v>
      </c>
      <c r="C22" t="s">
        <v>57</v>
      </c>
      <c r="D22">
        <v>1</v>
      </c>
      <c r="E22">
        <v>1</v>
      </c>
      <c r="F22">
        <v>8</v>
      </c>
      <c r="G22">
        <v>2</v>
      </c>
      <c r="H22" s="9" t="b">
        <f>TRUE()</f>
        <v>1</v>
      </c>
      <c r="I22" s="9" t="b">
        <f>TRUE()</f>
        <v>1</v>
      </c>
    </row>
    <row r="23" spans="1:9" x14ac:dyDescent="0.25">
      <c r="A23">
        <v>1981</v>
      </c>
      <c r="B23">
        <v>22</v>
      </c>
      <c r="C23" t="s">
        <v>40</v>
      </c>
      <c r="D23">
        <v>1</v>
      </c>
      <c r="E23">
        <v>0</v>
      </c>
      <c r="F23">
        <v>10</v>
      </c>
      <c r="G23">
        <v>2</v>
      </c>
      <c r="H23" s="9" t="b">
        <f>FALSE()</f>
        <v>0</v>
      </c>
      <c r="I23" s="9" t="b">
        <f>TRUE()</f>
        <v>1</v>
      </c>
    </row>
    <row r="24" spans="1:9" x14ac:dyDescent="0.25">
      <c r="A24">
        <v>1981</v>
      </c>
      <c r="B24">
        <v>23</v>
      </c>
      <c r="C24" t="s">
        <v>58</v>
      </c>
      <c r="D24">
        <v>2</v>
      </c>
      <c r="E24">
        <v>0</v>
      </c>
      <c r="F24">
        <v>11</v>
      </c>
      <c r="G24">
        <v>1</v>
      </c>
      <c r="H24" s="9" t="b">
        <f>FALSE()</f>
        <v>0</v>
      </c>
      <c r="I24" s="9" t="b">
        <f>TRUE()</f>
        <v>1</v>
      </c>
    </row>
    <row r="25" spans="1:9" x14ac:dyDescent="0.25">
      <c r="A25">
        <v>1981</v>
      </c>
      <c r="B25">
        <v>24</v>
      </c>
      <c r="C25" t="s">
        <v>52</v>
      </c>
      <c r="D25">
        <v>0</v>
      </c>
      <c r="E25">
        <v>0</v>
      </c>
      <c r="F25">
        <v>10</v>
      </c>
      <c r="G25">
        <v>3</v>
      </c>
      <c r="H25" s="9" t="b">
        <f>FALSE()</f>
        <v>0</v>
      </c>
      <c r="I25" s="9" t="b">
        <f>TRUE()</f>
        <v>1</v>
      </c>
    </row>
    <row r="26" spans="1:9" x14ac:dyDescent="0.25">
      <c r="A26">
        <v>1981</v>
      </c>
      <c r="B26">
        <v>25</v>
      </c>
      <c r="C26" t="s">
        <v>68</v>
      </c>
      <c r="D26">
        <v>0</v>
      </c>
      <c r="E26">
        <v>1</v>
      </c>
      <c r="F26">
        <v>6</v>
      </c>
      <c r="G26">
        <v>4</v>
      </c>
      <c r="H26" s="9" t="b">
        <f>TRUE()</f>
        <v>1</v>
      </c>
      <c r="I26" s="9" t="b">
        <f>TRUE()</f>
        <v>1</v>
      </c>
    </row>
    <row r="27" spans="1:9" x14ac:dyDescent="0.25">
      <c r="A27">
        <v>1981</v>
      </c>
      <c r="B27">
        <v>26</v>
      </c>
      <c r="C27" t="s">
        <v>72</v>
      </c>
      <c r="D27">
        <v>0</v>
      </c>
      <c r="E27">
        <v>1</v>
      </c>
      <c r="F27">
        <v>6</v>
      </c>
      <c r="G27">
        <v>1</v>
      </c>
      <c r="H27" s="9" t="b">
        <f>TRUE()</f>
        <v>1</v>
      </c>
      <c r="I27" s="9" t="b">
        <f>TRUE()</f>
        <v>1</v>
      </c>
    </row>
    <row r="28" spans="1:9" x14ac:dyDescent="0.25">
      <c r="A28">
        <v>1981</v>
      </c>
      <c r="B28">
        <v>27</v>
      </c>
      <c r="C28" t="s">
        <v>73</v>
      </c>
      <c r="D28">
        <v>0</v>
      </c>
      <c r="E28">
        <v>0</v>
      </c>
      <c r="F28">
        <v>7</v>
      </c>
      <c r="G28">
        <v>2</v>
      </c>
      <c r="H28" s="9" t="b">
        <f>FALSE()</f>
        <v>0</v>
      </c>
      <c r="I28" s="9" t="b">
        <f>TRUE()</f>
        <v>1</v>
      </c>
    </row>
    <row r="29" spans="1:9" x14ac:dyDescent="0.25">
      <c r="A29">
        <v>1982</v>
      </c>
      <c r="B29">
        <v>28</v>
      </c>
      <c r="C29" t="s">
        <v>59</v>
      </c>
      <c r="D29">
        <v>1</v>
      </c>
      <c r="E29">
        <v>0</v>
      </c>
      <c r="F29">
        <v>10</v>
      </c>
      <c r="G29">
        <v>1</v>
      </c>
      <c r="H29" s="9" t="b">
        <f>FALSE()</f>
        <v>0</v>
      </c>
      <c r="I29" s="9" t="b">
        <f>TRUE()</f>
        <v>1</v>
      </c>
    </row>
    <row r="30" spans="1:9" s="34" customFormat="1" x14ac:dyDescent="0.25">
      <c r="A30" s="34">
        <v>1982</v>
      </c>
      <c r="B30" s="34">
        <v>29</v>
      </c>
      <c r="C30" s="34" t="s">
        <v>306</v>
      </c>
    </row>
    <row r="31" spans="1:9" x14ac:dyDescent="0.25">
      <c r="A31">
        <v>1982</v>
      </c>
      <c r="B31">
        <v>30</v>
      </c>
      <c r="C31" t="s">
        <v>60</v>
      </c>
      <c r="D31">
        <v>0</v>
      </c>
      <c r="E31">
        <v>0</v>
      </c>
      <c r="F31">
        <v>11</v>
      </c>
      <c r="G31">
        <v>0</v>
      </c>
      <c r="H31" s="9" t="b">
        <f>FALSE()</f>
        <v>0</v>
      </c>
      <c r="I31" s="9" t="b">
        <f>TRUE()</f>
        <v>1</v>
      </c>
    </row>
    <row r="32" spans="1:9" x14ac:dyDescent="0.25">
      <c r="A32">
        <v>1983</v>
      </c>
      <c r="B32">
        <v>31</v>
      </c>
      <c r="C32" t="s">
        <v>75</v>
      </c>
      <c r="D32">
        <v>0</v>
      </c>
      <c r="E32">
        <v>0</v>
      </c>
      <c r="F32">
        <v>9</v>
      </c>
      <c r="G32">
        <v>3</v>
      </c>
      <c r="H32" s="9" t="b">
        <f>FALSE()</f>
        <v>0</v>
      </c>
      <c r="I32" s="9" t="b">
        <f>TRUE()</f>
        <v>1</v>
      </c>
    </row>
    <row r="33" spans="1:9" x14ac:dyDescent="0.25">
      <c r="A33">
        <v>1983</v>
      </c>
      <c r="B33">
        <v>32</v>
      </c>
      <c r="C33" t="s">
        <v>74</v>
      </c>
      <c r="D33">
        <v>0</v>
      </c>
      <c r="E33">
        <v>0</v>
      </c>
      <c r="F33">
        <v>7</v>
      </c>
      <c r="G33">
        <v>3</v>
      </c>
      <c r="H33" s="9" t="b">
        <f>TRUE()</f>
        <v>1</v>
      </c>
      <c r="I33" s="9" t="b">
        <f>TRUE()</f>
        <v>1</v>
      </c>
    </row>
    <row r="34" spans="1:9" x14ac:dyDescent="0.25">
      <c r="A34">
        <v>1983</v>
      </c>
      <c r="B34">
        <v>33</v>
      </c>
      <c r="C34" t="s">
        <v>76</v>
      </c>
      <c r="D34">
        <v>0</v>
      </c>
      <c r="E34">
        <v>0</v>
      </c>
      <c r="F34">
        <v>11</v>
      </c>
      <c r="G34">
        <v>2</v>
      </c>
      <c r="H34" s="9" t="b">
        <f>TRUE()</f>
        <v>1</v>
      </c>
      <c r="I34" s="9" t="b">
        <f>TRUE()</f>
        <v>1</v>
      </c>
    </row>
    <row r="35" spans="1:9" x14ac:dyDescent="0.25">
      <c r="A35">
        <v>1984</v>
      </c>
      <c r="B35">
        <v>34</v>
      </c>
      <c r="C35" t="s">
        <v>61</v>
      </c>
      <c r="D35">
        <v>1</v>
      </c>
      <c r="E35">
        <v>0</v>
      </c>
      <c r="F35">
        <v>6</v>
      </c>
      <c r="G35">
        <v>0</v>
      </c>
      <c r="H35" s="9" t="b">
        <f>FALSE()</f>
        <v>0</v>
      </c>
      <c r="I35" s="9" t="b">
        <f>TRUE()</f>
        <v>1</v>
      </c>
    </row>
    <row r="36" spans="1:9" x14ac:dyDescent="0.25">
      <c r="A36">
        <v>1984</v>
      </c>
      <c r="B36">
        <v>35</v>
      </c>
      <c r="C36" t="s">
        <v>77</v>
      </c>
      <c r="D36">
        <v>0</v>
      </c>
      <c r="E36">
        <v>0</v>
      </c>
      <c r="F36">
        <v>13</v>
      </c>
      <c r="G36">
        <v>4</v>
      </c>
      <c r="H36" s="9" t="b">
        <f>FALSE()</f>
        <v>0</v>
      </c>
      <c r="I36" s="9" t="b">
        <f>TRUE()</f>
        <v>1</v>
      </c>
    </row>
    <row r="37" spans="1:9" x14ac:dyDescent="0.25">
      <c r="A37">
        <v>1985</v>
      </c>
      <c r="B37">
        <v>36</v>
      </c>
      <c r="C37" t="s">
        <v>83</v>
      </c>
      <c r="D37">
        <v>0</v>
      </c>
      <c r="E37">
        <v>0</v>
      </c>
      <c r="F37">
        <v>6</v>
      </c>
      <c r="G37">
        <v>1</v>
      </c>
      <c r="H37" s="9" t="b">
        <f>FALSE()</f>
        <v>0</v>
      </c>
      <c r="I37" s="9" t="b">
        <f>TRUE()</f>
        <v>1</v>
      </c>
    </row>
    <row r="38" spans="1:9" x14ac:dyDescent="0.25">
      <c r="A38">
        <v>1985</v>
      </c>
      <c r="B38">
        <v>37</v>
      </c>
      <c r="C38" t="s">
        <v>78</v>
      </c>
      <c r="D38">
        <v>1</v>
      </c>
      <c r="E38">
        <v>0</v>
      </c>
      <c r="F38">
        <v>7</v>
      </c>
      <c r="G38">
        <v>2</v>
      </c>
      <c r="H38" s="9" t="b">
        <f>FALSE()</f>
        <v>0</v>
      </c>
      <c r="I38" s="9" t="b">
        <f>TRUE()</f>
        <v>1</v>
      </c>
    </row>
    <row r="39" spans="1:9" x14ac:dyDescent="0.25">
      <c r="A39">
        <v>1986</v>
      </c>
      <c r="B39">
        <v>38</v>
      </c>
      <c r="C39" t="s">
        <v>79</v>
      </c>
      <c r="D39">
        <v>0</v>
      </c>
      <c r="E39">
        <v>0</v>
      </c>
      <c r="F39">
        <v>7</v>
      </c>
      <c r="G39">
        <v>4</v>
      </c>
      <c r="H39" s="9" t="b">
        <f>FALSE()</f>
        <v>0</v>
      </c>
      <c r="I39" s="9" t="b">
        <f>TRUE()</f>
        <v>1</v>
      </c>
    </row>
    <row r="40" spans="1:9" x14ac:dyDescent="0.25">
      <c r="A40">
        <v>1986</v>
      </c>
      <c r="B40">
        <v>39</v>
      </c>
      <c r="C40" t="s">
        <v>84</v>
      </c>
      <c r="D40">
        <v>0</v>
      </c>
      <c r="E40">
        <v>0</v>
      </c>
      <c r="F40">
        <v>3</v>
      </c>
      <c r="G40">
        <v>1</v>
      </c>
      <c r="H40" s="9" t="b">
        <f>FALSE()</f>
        <v>0</v>
      </c>
      <c r="I40" s="9" t="b">
        <f>FALSE()</f>
        <v>0</v>
      </c>
    </row>
    <row r="41" spans="1:9" x14ac:dyDescent="0.25">
      <c r="A41">
        <v>1986</v>
      </c>
      <c r="B41">
        <v>40</v>
      </c>
      <c r="C41" t="s">
        <v>62</v>
      </c>
      <c r="D41">
        <v>4</v>
      </c>
      <c r="E41">
        <v>0</v>
      </c>
      <c r="F41">
        <v>14</v>
      </c>
      <c r="G41">
        <v>2</v>
      </c>
      <c r="H41" s="9" t="b">
        <f>FALSE()</f>
        <v>0</v>
      </c>
      <c r="I41" s="9" t="b">
        <f>TRUE()</f>
        <v>1</v>
      </c>
    </row>
    <row r="42" spans="1:9" x14ac:dyDescent="0.25">
      <c r="A42">
        <v>1987</v>
      </c>
      <c r="B42">
        <v>41</v>
      </c>
      <c r="C42" t="s">
        <v>88</v>
      </c>
      <c r="D42">
        <v>0</v>
      </c>
      <c r="E42">
        <v>0</v>
      </c>
      <c r="F42">
        <v>7</v>
      </c>
      <c r="G42">
        <v>2</v>
      </c>
      <c r="H42" s="9" t="b">
        <f>FALSE()</f>
        <v>0</v>
      </c>
      <c r="I42" s="9" t="b">
        <f>TRUE()</f>
        <v>1</v>
      </c>
    </row>
    <row r="43" spans="1:9" x14ac:dyDescent="0.25">
      <c r="A43">
        <v>1987</v>
      </c>
      <c r="B43">
        <v>42</v>
      </c>
      <c r="C43" t="s">
        <v>90</v>
      </c>
      <c r="D43">
        <v>1</v>
      </c>
      <c r="E43">
        <v>0</v>
      </c>
      <c r="F43">
        <v>6</v>
      </c>
      <c r="G43">
        <v>4</v>
      </c>
      <c r="H43" s="9" t="b">
        <f>FALSE()</f>
        <v>0</v>
      </c>
      <c r="I43" s="9" t="b">
        <f>TRUE()</f>
        <v>1</v>
      </c>
    </row>
    <row r="44" spans="1:9" x14ac:dyDescent="0.25">
      <c r="A44">
        <v>1988</v>
      </c>
      <c r="B44">
        <v>43</v>
      </c>
      <c r="C44" t="s">
        <v>80</v>
      </c>
      <c r="D44">
        <v>2</v>
      </c>
      <c r="E44">
        <v>2</v>
      </c>
      <c r="F44">
        <v>9</v>
      </c>
      <c r="G44">
        <v>4</v>
      </c>
      <c r="H44" s="9" t="b">
        <f>TRUE()</f>
        <v>1</v>
      </c>
      <c r="I44" s="9" t="b">
        <f>TRUE()</f>
        <v>1</v>
      </c>
    </row>
    <row r="45" spans="1:9" x14ac:dyDescent="0.25">
      <c r="A45">
        <v>1988</v>
      </c>
      <c r="B45">
        <v>44</v>
      </c>
      <c r="C45" t="s">
        <v>85</v>
      </c>
      <c r="D45">
        <v>0</v>
      </c>
      <c r="E45">
        <v>0</v>
      </c>
      <c r="F45">
        <v>9</v>
      </c>
      <c r="G45">
        <v>7</v>
      </c>
      <c r="H45" s="9" t="b">
        <f>FALSE()</f>
        <v>0</v>
      </c>
      <c r="I45" s="9" t="b">
        <f>TRUE()</f>
        <v>1</v>
      </c>
    </row>
    <row r="46" spans="1:9" x14ac:dyDescent="0.25">
      <c r="A46">
        <v>1989</v>
      </c>
      <c r="B46">
        <v>45</v>
      </c>
      <c r="C46" t="s">
        <v>63</v>
      </c>
      <c r="D46">
        <v>0</v>
      </c>
      <c r="E46">
        <v>0</v>
      </c>
      <c r="F46">
        <v>14</v>
      </c>
      <c r="G46">
        <v>3</v>
      </c>
      <c r="H46" s="9" t="b">
        <f>FALSE()</f>
        <v>0</v>
      </c>
      <c r="I46" s="9" t="b">
        <f>TRUE()</f>
        <v>1</v>
      </c>
    </row>
    <row r="47" spans="1:9" x14ac:dyDescent="0.25">
      <c r="A47">
        <v>1989</v>
      </c>
      <c r="B47">
        <v>46</v>
      </c>
      <c r="C47" t="s">
        <v>81</v>
      </c>
      <c r="D47">
        <v>0</v>
      </c>
      <c r="E47">
        <v>0</v>
      </c>
      <c r="F47">
        <v>9</v>
      </c>
      <c r="G47">
        <v>3</v>
      </c>
      <c r="H47" s="9" t="b">
        <f>TRUE()</f>
        <v>1</v>
      </c>
      <c r="I47" s="9" t="b">
        <f>TRUE()</f>
        <v>1</v>
      </c>
    </row>
    <row r="48" spans="1:9" x14ac:dyDescent="0.25">
      <c r="A48">
        <v>1990</v>
      </c>
      <c r="B48">
        <v>47</v>
      </c>
      <c r="C48" t="s">
        <v>93</v>
      </c>
      <c r="D48">
        <v>0</v>
      </c>
      <c r="E48">
        <v>2</v>
      </c>
      <c r="F48">
        <v>7</v>
      </c>
      <c r="G48">
        <v>3</v>
      </c>
      <c r="H48" s="9" t="b">
        <f>FALSE()</f>
        <v>0</v>
      </c>
      <c r="I48" s="9" t="b">
        <f>TRUE()</f>
        <v>1</v>
      </c>
    </row>
    <row r="49" spans="1:9" x14ac:dyDescent="0.25">
      <c r="A49">
        <v>1990</v>
      </c>
      <c r="B49">
        <v>48</v>
      </c>
      <c r="C49" t="s">
        <v>97</v>
      </c>
      <c r="D49">
        <v>1</v>
      </c>
      <c r="E49">
        <v>1</v>
      </c>
      <c r="F49">
        <v>6</v>
      </c>
      <c r="G49">
        <v>0</v>
      </c>
      <c r="H49" s="9" t="b">
        <f>FALSE()</f>
        <v>0</v>
      </c>
      <c r="I49" s="9" t="b">
        <f>TRUE()</f>
        <v>1</v>
      </c>
    </row>
    <row r="50" spans="1:9" x14ac:dyDescent="0.25">
      <c r="A50">
        <v>1990</v>
      </c>
      <c r="B50">
        <v>49</v>
      </c>
      <c r="C50" t="s">
        <v>98</v>
      </c>
      <c r="D50">
        <v>1</v>
      </c>
      <c r="E50">
        <v>1</v>
      </c>
      <c r="F50">
        <v>7</v>
      </c>
      <c r="G50">
        <v>2</v>
      </c>
      <c r="H50" s="9" t="b">
        <f>FALSE()</f>
        <v>0</v>
      </c>
      <c r="I50" s="9" t="b">
        <f>TRUE()</f>
        <v>1</v>
      </c>
    </row>
    <row r="51" spans="1:9" x14ac:dyDescent="0.25">
      <c r="A51">
        <v>1991</v>
      </c>
      <c r="B51">
        <v>50</v>
      </c>
      <c r="C51" t="s">
        <v>94</v>
      </c>
      <c r="D51">
        <v>0</v>
      </c>
      <c r="E51">
        <v>0</v>
      </c>
      <c r="F51">
        <v>9</v>
      </c>
      <c r="G51">
        <v>5</v>
      </c>
      <c r="H51" s="9" t="b">
        <f>FALSE()</f>
        <v>0</v>
      </c>
      <c r="I51" s="9" t="b">
        <f>TRUE()</f>
        <v>1</v>
      </c>
    </row>
    <row r="52" spans="1:9" x14ac:dyDescent="0.25">
      <c r="A52">
        <v>1991</v>
      </c>
      <c r="B52">
        <v>51</v>
      </c>
      <c r="C52" t="s">
        <v>86</v>
      </c>
      <c r="D52">
        <v>1</v>
      </c>
      <c r="E52">
        <v>0</v>
      </c>
      <c r="F52">
        <v>1</v>
      </c>
      <c r="G52">
        <v>1</v>
      </c>
      <c r="H52" s="9" t="b">
        <f>FALSE()</f>
        <v>0</v>
      </c>
      <c r="I52" s="9" t="b">
        <f>TRUE()</f>
        <v>1</v>
      </c>
    </row>
    <row r="53" spans="1:9" x14ac:dyDescent="0.25">
      <c r="A53">
        <v>1991</v>
      </c>
      <c r="B53">
        <v>52</v>
      </c>
      <c r="C53" t="s">
        <v>99</v>
      </c>
      <c r="D53">
        <v>0</v>
      </c>
      <c r="E53">
        <v>1</v>
      </c>
      <c r="F53">
        <v>11</v>
      </c>
      <c r="G53">
        <v>3</v>
      </c>
      <c r="H53" s="9" t="b">
        <f>FALSE()</f>
        <v>0</v>
      </c>
      <c r="I53" s="9" t="b">
        <f>TRUE()</f>
        <v>1</v>
      </c>
    </row>
    <row r="54" spans="1:9" x14ac:dyDescent="0.25">
      <c r="A54">
        <v>1991</v>
      </c>
      <c r="B54">
        <v>53</v>
      </c>
      <c r="C54" t="s">
        <v>64</v>
      </c>
      <c r="D54">
        <v>0</v>
      </c>
      <c r="E54">
        <v>1</v>
      </c>
      <c r="F54">
        <v>9</v>
      </c>
      <c r="G54">
        <v>2</v>
      </c>
      <c r="H54" s="9" t="b">
        <f>FALSE()</f>
        <v>0</v>
      </c>
      <c r="I54" s="9" t="b">
        <f>TRUE()</f>
        <v>1</v>
      </c>
    </row>
    <row r="55" spans="1:9" x14ac:dyDescent="0.25">
      <c r="A55">
        <v>1992</v>
      </c>
      <c r="B55">
        <v>54</v>
      </c>
      <c r="C55" t="s">
        <v>103</v>
      </c>
      <c r="D55">
        <v>0</v>
      </c>
      <c r="E55">
        <v>4</v>
      </c>
      <c r="F55">
        <v>17</v>
      </c>
      <c r="G55">
        <v>2</v>
      </c>
      <c r="H55" s="9" t="b">
        <f>FALSE()</f>
        <v>0</v>
      </c>
      <c r="I55" s="9" t="b">
        <f>TRUE()</f>
        <v>1</v>
      </c>
    </row>
    <row r="56" spans="1:9" x14ac:dyDescent="0.25">
      <c r="A56">
        <v>1992</v>
      </c>
      <c r="B56">
        <v>55</v>
      </c>
      <c r="C56" t="s">
        <v>95</v>
      </c>
      <c r="D56">
        <v>2</v>
      </c>
      <c r="E56">
        <v>3</v>
      </c>
      <c r="F56">
        <v>9</v>
      </c>
      <c r="G56">
        <v>2</v>
      </c>
      <c r="H56" s="9" t="b">
        <f>FALSE()</f>
        <v>0</v>
      </c>
      <c r="I56" s="9" t="b">
        <f>TRUE()</f>
        <v>1</v>
      </c>
    </row>
    <row r="57" spans="1:9" x14ac:dyDescent="0.25">
      <c r="A57">
        <v>1992</v>
      </c>
      <c r="B57">
        <v>56</v>
      </c>
      <c r="C57" t="s">
        <v>100</v>
      </c>
      <c r="D57">
        <v>0</v>
      </c>
      <c r="E57">
        <v>2</v>
      </c>
      <c r="F57">
        <v>9</v>
      </c>
      <c r="G57">
        <v>2</v>
      </c>
      <c r="H57" s="9" t="b">
        <f>FALSE()</f>
        <v>0</v>
      </c>
      <c r="I57" s="9" t="b">
        <f>TRUE()</f>
        <v>1</v>
      </c>
    </row>
    <row r="58" spans="1:9" x14ac:dyDescent="0.25">
      <c r="A58">
        <v>1994</v>
      </c>
      <c r="B58">
        <v>57</v>
      </c>
      <c r="C58" t="s">
        <v>104</v>
      </c>
      <c r="D58">
        <v>0</v>
      </c>
      <c r="E58">
        <v>1</v>
      </c>
      <c r="F58">
        <v>6</v>
      </c>
      <c r="G58">
        <v>4</v>
      </c>
      <c r="H58" s="9" t="b">
        <f>FALSE()</f>
        <v>0</v>
      </c>
      <c r="I58" s="9" t="b">
        <f>TRUE()</f>
        <v>1</v>
      </c>
    </row>
    <row r="59" spans="1:9" x14ac:dyDescent="0.25">
      <c r="A59">
        <v>1994</v>
      </c>
      <c r="B59">
        <v>58</v>
      </c>
      <c r="C59" t="s">
        <v>105</v>
      </c>
      <c r="D59">
        <v>0</v>
      </c>
      <c r="E59">
        <v>0</v>
      </c>
      <c r="F59">
        <v>5</v>
      </c>
      <c r="G59">
        <v>5</v>
      </c>
      <c r="H59" s="9" t="b">
        <f>FALSE()</f>
        <v>0</v>
      </c>
      <c r="I59" s="9" t="b">
        <f>TRUE()</f>
        <v>1</v>
      </c>
    </row>
    <row r="60" spans="1:9" x14ac:dyDescent="0.25">
      <c r="A60">
        <v>1994</v>
      </c>
      <c r="B60">
        <v>59</v>
      </c>
      <c r="C60" t="s">
        <v>106</v>
      </c>
      <c r="D60">
        <v>0</v>
      </c>
      <c r="E60">
        <v>0</v>
      </c>
      <c r="F60">
        <v>5</v>
      </c>
      <c r="G60">
        <v>4</v>
      </c>
      <c r="H60" s="9" t="b">
        <f>FALSE()</f>
        <v>0</v>
      </c>
      <c r="I60" s="9" t="b">
        <f>TRUE()</f>
        <v>1</v>
      </c>
    </row>
    <row r="61" spans="1:9" x14ac:dyDescent="0.25">
      <c r="A61">
        <v>1994</v>
      </c>
      <c r="B61">
        <v>60</v>
      </c>
      <c r="C61" t="s">
        <v>107</v>
      </c>
      <c r="D61">
        <v>2</v>
      </c>
      <c r="E61">
        <v>0</v>
      </c>
      <c r="F61">
        <v>10</v>
      </c>
      <c r="G61">
        <v>3</v>
      </c>
      <c r="H61" s="9" t="b">
        <f>FALSE()</f>
        <v>0</v>
      </c>
      <c r="I61" s="9" t="b">
        <f>TRUE()</f>
        <v>1</v>
      </c>
    </row>
    <row r="62" spans="1:9" x14ac:dyDescent="0.25">
      <c r="A62">
        <v>1995</v>
      </c>
      <c r="B62">
        <v>61</v>
      </c>
      <c r="C62" t="s">
        <v>108</v>
      </c>
      <c r="D62">
        <v>0</v>
      </c>
      <c r="E62">
        <v>0</v>
      </c>
      <c r="F62">
        <v>10</v>
      </c>
      <c r="G62">
        <v>6</v>
      </c>
      <c r="H62" s="9" t="b">
        <f>FALSE()</f>
        <v>0</v>
      </c>
      <c r="I62" s="9" t="b">
        <f>TRUE()</f>
        <v>1</v>
      </c>
    </row>
    <row r="63" spans="1:9" x14ac:dyDescent="0.25">
      <c r="A63">
        <v>1995</v>
      </c>
      <c r="B63">
        <v>62</v>
      </c>
      <c r="C63" t="s">
        <v>109</v>
      </c>
      <c r="D63">
        <v>1</v>
      </c>
      <c r="E63">
        <v>0</v>
      </c>
      <c r="F63">
        <v>6</v>
      </c>
      <c r="G63">
        <v>7</v>
      </c>
      <c r="H63" s="9" t="b">
        <f>TRUE()</f>
        <v>1</v>
      </c>
      <c r="I63" s="9" t="b">
        <f>TRUE()</f>
        <v>1</v>
      </c>
    </row>
    <row r="64" spans="1:9" x14ac:dyDescent="0.25">
      <c r="A64">
        <v>1995</v>
      </c>
      <c r="B64">
        <v>63</v>
      </c>
      <c r="C64" t="s">
        <v>110</v>
      </c>
      <c r="D64">
        <v>1</v>
      </c>
      <c r="E64">
        <v>2</v>
      </c>
      <c r="F64">
        <v>7</v>
      </c>
      <c r="G64">
        <v>4</v>
      </c>
      <c r="H64" s="9" t="b">
        <f>TRUE()</f>
        <v>1</v>
      </c>
      <c r="I64" s="9" t="b">
        <f>TRUE()</f>
        <v>1</v>
      </c>
    </row>
    <row r="65" spans="1:9" x14ac:dyDescent="0.25">
      <c r="A65">
        <v>1995</v>
      </c>
      <c r="B65">
        <v>64</v>
      </c>
      <c r="C65" t="s">
        <v>111</v>
      </c>
      <c r="D65">
        <v>0</v>
      </c>
      <c r="E65">
        <v>0</v>
      </c>
      <c r="F65">
        <v>5</v>
      </c>
      <c r="G65">
        <v>4</v>
      </c>
      <c r="H65" s="9" t="b">
        <f>TRUE()</f>
        <v>1</v>
      </c>
      <c r="I65" s="9" t="b">
        <f>TRUE()</f>
        <v>1</v>
      </c>
    </row>
    <row r="66" spans="1:9" x14ac:dyDescent="0.25">
      <c r="A66">
        <v>1995</v>
      </c>
      <c r="B66">
        <v>65</v>
      </c>
      <c r="C66" t="s">
        <v>112</v>
      </c>
      <c r="D66">
        <v>0</v>
      </c>
      <c r="E66">
        <v>1</v>
      </c>
      <c r="F66">
        <v>12</v>
      </c>
      <c r="G66">
        <v>6</v>
      </c>
      <c r="H66" s="9" t="b">
        <f>FALSE()</f>
        <v>0</v>
      </c>
      <c r="I66" s="9" t="b">
        <f>TRUE()</f>
        <v>1</v>
      </c>
    </row>
    <row r="67" spans="1:9" x14ac:dyDescent="0.25">
      <c r="A67">
        <v>1995</v>
      </c>
      <c r="B67">
        <v>66</v>
      </c>
      <c r="C67" t="s">
        <v>113</v>
      </c>
      <c r="D67">
        <v>2</v>
      </c>
      <c r="E67">
        <v>2</v>
      </c>
      <c r="F67">
        <v>9</v>
      </c>
      <c r="G67">
        <v>3</v>
      </c>
      <c r="H67" s="9" t="b">
        <f>TRUE()</f>
        <v>1</v>
      </c>
      <c r="I67" s="9" t="b">
        <f>FALSE()</f>
        <v>0</v>
      </c>
    </row>
    <row r="68" spans="1:9" x14ac:dyDescent="0.25">
      <c r="A68">
        <v>1996</v>
      </c>
      <c r="B68">
        <v>67</v>
      </c>
      <c r="C68" t="s">
        <v>114</v>
      </c>
      <c r="D68">
        <v>1</v>
      </c>
      <c r="E68">
        <v>0</v>
      </c>
      <c r="F68">
        <v>10</v>
      </c>
      <c r="G68">
        <v>5</v>
      </c>
      <c r="H68" s="9" t="b">
        <f>FALSE()</f>
        <v>0</v>
      </c>
      <c r="I68" s="9" t="b">
        <f>FALSE()</f>
        <v>0</v>
      </c>
    </row>
    <row r="69" spans="1:9" x14ac:dyDescent="0.25">
      <c r="A69">
        <v>1996</v>
      </c>
      <c r="B69">
        <v>68</v>
      </c>
      <c r="C69" t="s">
        <v>115</v>
      </c>
      <c r="D69">
        <v>0</v>
      </c>
      <c r="E69">
        <v>0</v>
      </c>
      <c r="F69">
        <v>3</v>
      </c>
      <c r="G69">
        <v>1</v>
      </c>
      <c r="H69" s="9" t="b">
        <f>FALSE()</f>
        <v>0</v>
      </c>
      <c r="I69" s="9" t="b">
        <f>FALSE()</f>
        <v>0</v>
      </c>
    </row>
    <row r="70" spans="1:9" x14ac:dyDescent="0.25">
      <c r="A70">
        <v>1996</v>
      </c>
      <c r="B70">
        <v>69</v>
      </c>
      <c r="C70" t="s">
        <v>116</v>
      </c>
      <c r="D70">
        <v>0</v>
      </c>
      <c r="E70">
        <v>1</v>
      </c>
      <c r="F70">
        <v>7</v>
      </c>
      <c r="G70">
        <v>7</v>
      </c>
      <c r="H70" s="9" t="b">
        <f>FALSE()</f>
        <v>0</v>
      </c>
      <c r="I70" s="9" t="b">
        <f>TRUE()</f>
        <v>1</v>
      </c>
    </row>
    <row r="71" spans="1:9" x14ac:dyDescent="0.25">
      <c r="A71">
        <v>1996</v>
      </c>
      <c r="B71">
        <v>70</v>
      </c>
      <c r="C71" t="s">
        <v>117</v>
      </c>
      <c r="D71">
        <v>0</v>
      </c>
      <c r="E71">
        <v>0</v>
      </c>
      <c r="F71">
        <v>9</v>
      </c>
      <c r="G71">
        <v>6</v>
      </c>
      <c r="H71" s="9" t="b">
        <f>TRUE()</f>
        <v>1</v>
      </c>
      <c r="I71" s="9" t="b">
        <f>TRUE()</f>
        <v>1</v>
      </c>
    </row>
    <row r="72" spans="1:9" x14ac:dyDescent="0.25">
      <c r="A72">
        <v>1996</v>
      </c>
      <c r="B72">
        <v>71</v>
      </c>
      <c r="C72" t="s">
        <v>118</v>
      </c>
      <c r="D72">
        <v>0</v>
      </c>
      <c r="E72">
        <v>1</v>
      </c>
      <c r="F72">
        <v>11</v>
      </c>
      <c r="G72">
        <v>6</v>
      </c>
      <c r="H72" s="9" t="b">
        <f>TRUE()</f>
        <v>1</v>
      </c>
      <c r="I72" s="9" t="b">
        <f>TRUE()</f>
        <v>1</v>
      </c>
    </row>
    <row r="73" spans="1:9" x14ac:dyDescent="0.25">
      <c r="A73">
        <v>1996</v>
      </c>
      <c r="B73">
        <v>72</v>
      </c>
      <c r="C73" t="s">
        <v>119</v>
      </c>
      <c r="D73">
        <v>1</v>
      </c>
      <c r="E73">
        <v>0</v>
      </c>
      <c r="F73">
        <v>9</v>
      </c>
      <c r="G73">
        <v>6</v>
      </c>
      <c r="H73" s="9" t="b">
        <f>TRUE()</f>
        <v>1</v>
      </c>
      <c r="I73" s="9" t="b">
        <f>TRUE()</f>
        <v>1</v>
      </c>
    </row>
    <row r="74" spans="1:9" x14ac:dyDescent="0.25">
      <c r="A74">
        <v>1997</v>
      </c>
      <c r="B74">
        <v>73</v>
      </c>
      <c r="C74" t="s">
        <v>123</v>
      </c>
      <c r="D74">
        <v>0</v>
      </c>
      <c r="E74">
        <v>1</v>
      </c>
      <c r="F74">
        <v>3</v>
      </c>
      <c r="G74">
        <v>4</v>
      </c>
      <c r="H74" s="9" t="b">
        <f>TRUE()</f>
        <v>1</v>
      </c>
      <c r="I74" s="9" t="b">
        <f>FALSE()</f>
        <v>0</v>
      </c>
    </row>
    <row r="75" spans="1:9" x14ac:dyDescent="0.25">
      <c r="A75">
        <v>1997</v>
      </c>
      <c r="B75">
        <v>74</v>
      </c>
      <c r="C75" t="s">
        <v>124</v>
      </c>
      <c r="D75">
        <v>1</v>
      </c>
      <c r="E75">
        <v>0</v>
      </c>
      <c r="F75">
        <v>9</v>
      </c>
      <c r="G75">
        <v>3</v>
      </c>
      <c r="H75" s="9" t="b">
        <f>FALSE()</f>
        <v>0</v>
      </c>
      <c r="I75" s="9" t="b">
        <f>TRUE()</f>
        <v>1</v>
      </c>
    </row>
    <row r="76" spans="1:9" x14ac:dyDescent="0.25">
      <c r="A76">
        <v>1997</v>
      </c>
      <c r="B76">
        <v>75</v>
      </c>
      <c r="C76" t="s">
        <v>122</v>
      </c>
      <c r="D76">
        <v>0</v>
      </c>
      <c r="E76">
        <v>0</v>
      </c>
      <c r="F76">
        <v>3</v>
      </c>
      <c r="G76">
        <v>6</v>
      </c>
      <c r="H76" s="9" t="b">
        <f>FALSE()</f>
        <v>0</v>
      </c>
      <c r="I76" s="9" t="b">
        <f>FALSE()</f>
        <v>0</v>
      </c>
    </row>
    <row r="77" spans="1:9" x14ac:dyDescent="0.25">
      <c r="A77">
        <v>1997</v>
      </c>
      <c r="B77">
        <v>76</v>
      </c>
      <c r="C77" t="s">
        <v>160</v>
      </c>
      <c r="D77">
        <v>0</v>
      </c>
      <c r="E77">
        <v>0</v>
      </c>
      <c r="F77">
        <v>7</v>
      </c>
      <c r="G77">
        <v>7</v>
      </c>
      <c r="H77" s="9" t="b">
        <f>TRUE()</f>
        <v>1</v>
      </c>
      <c r="I77" s="9" t="b">
        <f>FALSE()</f>
        <v>0</v>
      </c>
    </row>
    <row r="78" spans="1:9" x14ac:dyDescent="0.25">
      <c r="A78">
        <v>1997</v>
      </c>
      <c r="B78">
        <v>77</v>
      </c>
      <c r="C78" t="s">
        <v>174</v>
      </c>
      <c r="D78">
        <v>1</v>
      </c>
      <c r="E78">
        <v>0</v>
      </c>
      <c r="F78">
        <v>6</v>
      </c>
      <c r="G78">
        <v>6</v>
      </c>
      <c r="H78" s="9" t="b">
        <f>FALSE()</f>
        <v>0</v>
      </c>
      <c r="I78" s="9" t="b">
        <f>FALSE()</f>
        <v>0</v>
      </c>
    </row>
    <row r="79" spans="1:9" x14ac:dyDescent="0.25">
      <c r="A79">
        <v>1998</v>
      </c>
      <c r="B79">
        <v>78</v>
      </c>
      <c r="C79" t="s">
        <v>125</v>
      </c>
      <c r="D79">
        <v>0</v>
      </c>
      <c r="E79">
        <v>1</v>
      </c>
      <c r="F79">
        <v>7</v>
      </c>
      <c r="G79">
        <v>2</v>
      </c>
      <c r="H79" s="9" t="b">
        <f>FALSE()</f>
        <v>0</v>
      </c>
      <c r="I79" s="9" t="b">
        <f>TRUE()</f>
        <v>1</v>
      </c>
    </row>
    <row r="80" spans="1:9" x14ac:dyDescent="0.25">
      <c r="A80">
        <v>1998</v>
      </c>
      <c r="B80">
        <v>79</v>
      </c>
      <c r="C80" t="s">
        <v>161</v>
      </c>
      <c r="D80">
        <v>0</v>
      </c>
      <c r="E80">
        <v>0</v>
      </c>
      <c r="F80">
        <v>9</v>
      </c>
      <c r="G80">
        <v>1</v>
      </c>
      <c r="H80" s="9" t="b">
        <f>FALSE()</f>
        <v>0</v>
      </c>
      <c r="I80" s="9" t="b">
        <f>TRUE()</f>
        <v>1</v>
      </c>
    </row>
    <row r="81" spans="1:9" x14ac:dyDescent="0.25">
      <c r="A81">
        <v>1998</v>
      </c>
      <c r="B81">
        <v>80</v>
      </c>
      <c r="C81" t="s">
        <v>126</v>
      </c>
      <c r="D81">
        <v>0</v>
      </c>
      <c r="E81">
        <v>0</v>
      </c>
      <c r="F81">
        <v>2</v>
      </c>
      <c r="G81">
        <v>1</v>
      </c>
      <c r="H81" s="9" t="b">
        <f>FALSE()</f>
        <v>0</v>
      </c>
      <c r="I81" s="9" t="b">
        <f>FALSE()</f>
        <v>0</v>
      </c>
    </row>
    <row r="82" spans="1:9" x14ac:dyDescent="0.25">
      <c r="A82">
        <v>1998</v>
      </c>
      <c r="B82">
        <v>81</v>
      </c>
      <c r="C82" t="s">
        <v>178</v>
      </c>
      <c r="D82">
        <v>0</v>
      </c>
      <c r="E82">
        <v>1</v>
      </c>
      <c r="F82">
        <v>7</v>
      </c>
      <c r="G82">
        <v>0</v>
      </c>
      <c r="H82" s="9" t="b">
        <f>FALSE()</f>
        <v>0</v>
      </c>
      <c r="I82" s="9" t="b">
        <f>TRUE()</f>
        <v>1</v>
      </c>
    </row>
    <row r="83" spans="1:9" x14ac:dyDescent="0.25">
      <c r="A83">
        <v>1998</v>
      </c>
      <c r="B83">
        <v>82</v>
      </c>
      <c r="C83" t="s">
        <v>162</v>
      </c>
      <c r="D83">
        <v>0</v>
      </c>
      <c r="E83">
        <v>0</v>
      </c>
      <c r="F83">
        <v>4</v>
      </c>
      <c r="G83">
        <v>1</v>
      </c>
      <c r="H83" s="9" t="b">
        <f>FALSE()</f>
        <v>0</v>
      </c>
      <c r="I83" s="9" t="b">
        <f>TRUE()</f>
        <v>1</v>
      </c>
    </row>
    <row r="84" spans="1:9" x14ac:dyDescent="0.25">
      <c r="A84">
        <v>1999</v>
      </c>
      <c r="B84">
        <v>83</v>
      </c>
      <c r="C84" t="s">
        <v>127</v>
      </c>
      <c r="D84">
        <v>0</v>
      </c>
      <c r="E84">
        <v>0</v>
      </c>
      <c r="F84">
        <v>5</v>
      </c>
      <c r="G84">
        <v>1</v>
      </c>
      <c r="H84" s="9" t="b">
        <f>FALSE()</f>
        <v>0</v>
      </c>
      <c r="I84" s="9" t="b">
        <f>TRUE()</f>
        <v>1</v>
      </c>
    </row>
    <row r="85" spans="1:9" x14ac:dyDescent="0.25">
      <c r="A85">
        <v>1999</v>
      </c>
      <c r="B85">
        <v>84</v>
      </c>
      <c r="C85" t="s">
        <v>128</v>
      </c>
      <c r="D85">
        <v>0</v>
      </c>
      <c r="E85">
        <v>1</v>
      </c>
      <c r="F85">
        <v>3</v>
      </c>
      <c r="G85">
        <v>1</v>
      </c>
      <c r="H85" s="9" t="b">
        <f>FALSE()</f>
        <v>0</v>
      </c>
      <c r="I85" s="9" t="b">
        <f>TRUE()</f>
        <v>1</v>
      </c>
    </row>
    <row r="86" spans="1:9" x14ac:dyDescent="0.25">
      <c r="A86">
        <v>1999</v>
      </c>
      <c r="B86">
        <v>85</v>
      </c>
      <c r="C86" t="s">
        <v>179</v>
      </c>
      <c r="D86">
        <v>1</v>
      </c>
      <c r="E86">
        <v>0</v>
      </c>
      <c r="F86">
        <v>3</v>
      </c>
      <c r="G86">
        <v>3</v>
      </c>
      <c r="H86" s="9" t="b">
        <f>FALSE()</f>
        <v>0</v>
      </c>
      <c r="I86" s="9" t="b">
        <f>FALSE()</f>
        <v>0</v>
      </c>
    </row>
    <row r="87" spans="1:9" x14ac:dyDescent="0.25">
      <c r="A87">
        <v>1999</v>
      </c>
      <c r="B87">
        <v>86</v>
      </c>
      <c r="C87" t="s">
        <v>129</v>
      </c>
      <c r="D87">
        <v>0</v>
      </c>
      <c r="E87">
        <v>0</v>
      </c>
      <c r="F87">
        <v>8</v>
      </c>
      <c r="G87">
        <v>1</v>
      </c>
      <c r="H87" s="9" t="b">
        <f>FALSE()</f>
        <v>0</v>
      </c>
      <c r="I87" s="9" t="b">
        <f>TRUE()</f>
        <v>1</v>
      </c>
    </row>
    <row r="88" spans="1:9" x14ac:dyDescent="0.25">
      <c r="A88">
        <v>1999</v>
      </c>
      <c r="B88">
        <v>87</v>
      </c>
      <c r="C88" t="s">
        <v>202</v>
      </c>
      <c r="D88">
        <v>1</v>
      </c>
      <c r="E88">
        <v>0</v>
      </c>
      <c r="F88">
        <v>7</v>
      </c>
      <c r="G88">
        <v>3</v>
      </c>
      <c r="H88" s="9" t="b">
        <f>FALSE()</f>
        <v>0</v>
      </c>
      <c r="I88" s="9" t="b">
        <f>TRUE()</f>
        <v>1</v>
      </c>
    </row>
    <row r="89" spans="1:9" x14ac:dyDescent="0.25">
      <c r="A89">
        <v>1999</v>
      </c>
      <c r="B89">
        <v>88</v>
      </c>
      <c r="C89" t="s">
        <v>163</v>
      </c>
      <c r="D89">
        <v>1</v>
      </c>
      <c r="E89">
        <v>0</v>
      </c>
      <c r="F89">
        <v>6</v>
      </c>
      <c r="G89">
        <v>7</v>
      </c>
      <c r="H89" s="9" t="b">
        <f>FALSE()</f>
        <v>0</v>
      </c>
      <c r="I89" s="9" t="b">
        <f>TRUE()</f>
        <v>1</v>
      </c>
    </row>
    <row r="90" spans="1:9" x14ac:dyDescent="0.25">
      <c r="A90">
        <v>2000</v>
      </c>
      <c r="B90">
        <v>89</v>
      </c>
      <c r="C90" t="s">
        <v>130</v>
      </c>
      <c r="D90">
        <v>0</v>
      </c>
      <c r="E90">
        <v>0</v>
      </c>
      <c r="F90">
        <v>5</v>
      </c>
      <c r="G90">
        <v>1</v>
      </c>
      <c r="H90" s="9" t="b">
        <f>FALSE()</f>
        <v>0</v>
      </c>
      <c r="I90" s="9" t="b">
        <f>TRUE()</f>
        <v>1</v>
      </c>
    </row>
    <row r="91" spans="1:9" x14ac:dyDescent="0.25">
      <c r="A91">
        <v>2000</v>
      </c>
      <c r="B91">
        <v>90</v>
      </c>
      <c r="C91" t="s">
        <v>131</v>
      </c>
      <c r="D91">
        <v>0</v>
      </c>
      <c r="E91">
        <v>0</v>
      </c>
      <c r="F91">
        <v>2</v>
      </c>
      <c r="G91">
        <v>1</v>
      </c>
      <c r="H91" s="9" t="b">
        <f>FALSE()</f>
        <v>0</v>
      </c>
      <c r="I91" s="9" t="b">
        <f>TRUE()</f>
        <v>1</v>
      </c>
    </row>
    <row r="92" spans="1:9" x14ac:dyDescent="0.25">
      <c r="A92">
        <v>2000</v>
      </c>
      <c r="B92">
        <v>91</v>
      </c>
      <c r="C92" t="s">
        <v>133</v>
      </c>
      <c r="D92">
        <v>0</v>
      </c>
      <c r="E92">
        <v>0</v>
      </c>
      <c r="F92">
        <v>2</v>
      </c>
      <c r="G92">
        <v>2</v>
      </c>
      <c r="H92" s="9" t="b">
        <f>FALSE()</f>
        <v>0</v>
      </c>
      <c r="I92" s="9" t="b">
        <f>FALSE()</f>
        <v>0</v>
      </c>
    </row>
    <row r="93" spans="1:9" x14ac:dyDescent="0.25">
      <c r="A93">
        <v>2000</v>
      </c>
      <c r="B93">
        <v>92</v>
      </c>
      <c r="C93" t="s">
        <v>180</v>
      </c>
      <c r="D93">
        <v>1</v>
      </c>
      <c r="E93">
        <v>0</v>
      </c>
      <c r="F93">
        <v>4</v>
      </c>
      <c r="G93">
        <v>0</v>
      </c>
      <c r="H93" s="9" t="b">
        <f>FALSE()</f>
        <v>0</v>
      </c>
      <c r="I93" s="9" t="b">
        <f>TRUE()</f>
        <v>1</v>
      </c>
    </row>
    <row r="94" spans="1:9" x14ac:dyDescent="0.25">
      <c r="A94">
        <v>2000</v>
      </c>
      <c r="B94">
        <v>93</v>
      </c>
      <c r="C94" t="s">
        <v>132</v>
      </c>
      <c r="D94">
        <v>0</v>
      </c>
      <c r="E94">
        <v>0</v>
      </c>
      <c r="F94">
        <v>3</v>
      </c>
      <c r="G94">
        <v>2</v>
      </c>
      <c r="H94" s="9" t="b">
        <f>FALSE()</f>
        <v>0</v>
      </c>
      <c r="I94" s="9" t="b">
        <f>TRUE()</f>
        <v>1</v>
      </c>
    </row>
    <row r="95" spans="1:9" x14ac:dyDescent="0.25">
      <c r="A95">
        <v>2000</v>
      </c>
      <c r="B95">
        <v>94</v>
      </c>
      <c r="C95" t="s">
        <v>134</v>
      </c>
      <c r="D95">
        <v>0</v>
      </c>
      <c r="E95">
        <v>0</v>
      </c>
      <c r="F95">
        <v>9</v>
      </c>
      <c r="G95">
        <v>7</v>
      </c>
      <c r="H95" s="9" t="b">
        <f>TRUE()</f>
        <v>1</v>
      </c>
      <c r="I95" s="9" t="b">
        <f>TRUE()</f>
        <v>1</v>
      </c>
    </row>
    <row r="96" spans="1:9" x14ac:dyDescent="0.25">
      <c r="A96">
        <v>2001</v>
      </c>
      <c r="B96">
        <v>95</v>
      </c>
      <c r="C96" t="s">
        <v>135</v>
      </c>
      <c r="D96">
        <v>0</v>
      </c>
      <c r="E96">
        <v>1</v>
      </c>
      <c r="F96">
        <v>2</v>
      </c>
      <c r="G96">
        <v>2</v>
      </c>
      <c r="H96" s="9" t="b">
        <f>TRUE()</f>
        <v>1</v>
      </c>
      <c r="I96" s="9" t="b">
        <f>FALSE()</f>
        <v>0</v>
      </c>
    </row>
    <row r="97" spans="1:9" x14ac:dyDescent="0.25">
      <c r="A97">
        <v>2001</v>
      </c>
      <c r="B97">
        <v>96</v>
      </c>
      <c r="C97" t="s">
        <v>203</v>
      </c>
      <c r="D97">
        <v>0</v>
      </c>
      <c r="E97">
        <v>1</v>
      </c>
      <c r="F97">
        <v>7</v>
      </c>
      <c r="G97">
        <v>3</v>
      </c>
      <c r="H97" s="9" t="b">
        <f>FALSE()</f>
        <v>0</v>
      </c>
      <c r="I97" s="9" t="b">
        <f>FALSE()</f>
        <v>0</v>
      </c>
    </row>
    <row r="98" spans="1:9" x14ac:dyDescent="0.25">
      <c r="A98">
        <v>2001</v>
      </c>
      <c r="B98">
        <v>97</v>
      </c>
      <c r="C98" t="s">
        <v>164</v>
      </c>
      <c r="D98">
        <v>0</v>
      </c>
      <c r="E98">
        <v>0</v>
      </c>
      <c r="F98">
        <v>2</v>
      </c>
      <c r="G98">
        <v>3</v>
      </c>
      <c r="H98" s="9" t="b">
        <f>TRUE()</f>
        <v>1</v>
      </c>
      <c r="I98" s="9" t="b">
        <f>FALSE()</f>
        <v>0</v>
      </c>
    </row>
    <row r="99" spans="1:9" x14ac:dyDescent="0.25">
      <c r="A99">
        <v>2001</v>
      </c>
      <c r="B99">
        <v>98</v>
      </c>
      <c r="C99" t="s">
        <v>181</v>
      </c>
      <c r="D99">
        <v>0</v>
      </c>
      <c r="E99">
        <v>0</v>
      </c>
      <c r="F99">
        <v>9</v>
      </c>
      <c r="G99">
        <v>5</v>
      </c>
      <c r="H99" s="9" t="b">
        <f>FALSE()</f>
        <v>0</v>
      </c>
      <c r="I99" s="9" t="b">
        <f>TRUE()</f>
        <v>1</v>
      </c>
    </row>
    <row r="100" spans="1:9" x14ac:dyDescent="0.25">
      <c r="A100">
        <v>2001</v>
      </c>
      <c r="B100">
        <v>99</v>
      </c>
      <c r="C100" t="s">
        <v>165</v>
      </c>
      <c r="D100">
        <v>0</v>
      </c>
      <c r="E100">
        <v>0</v>
      </c>
      <c r="F100">
        <v>7</v>
      </c>
      <c r="G100">
        <v>5</v>
      </c>
      <c r="H100" s="9" t="b">
        <f>TRUE()</f>
        <v>1</v>
      </c>
      <c r="I100" s="9" t="b">
        <f>TRUE()</f>
        <v>1</v>
      </c>
    </row>
    <row r="101" spans="1:9" x14ac:dyDescent="0.25">
      <c r="A101">
        <v>2001</v>
      </c>
      <c r="B101">
        <v>100</v>
      </c>
      <c r="C101" t="s">
        <v>137</v>
      </c>
      <c r="D101">
        <v>0</v>
      </c>
      <c r="E101">
        <v>1</v>
      </c>
      <c r="F101">
        <v>9</v>
      </c>
      <c r="G101">
        <v>4</v>
      </c>
      <c r="H101" s="9" t="b">
        <f>TRUE()</f>
        <v>1</v>
      </c>
      <c r="I101" s="9" t="b">
        <f>TRUE()</f>
        <v>1</v>
      </c>
    </row>
    <row r="102" spans="1:9" x14ac:dyDescent="0.25">
      <c r="A102">
        <v>2001</v>
      </c>
      <c r="B102">
        <v>101</v>
      </c>
      <c r="C102" t="s">
        <v>166</v>
      </c>
      <c r="D102" s="9">
        <v>1</v>
      </c>
      <c r="E102" s="9">
        <v>0</v>
      </c>
      <c r="F102" s="9">
        <v>6</v>
      </c>
      <c r="G102" s="9">
        <v>5</v>
      </c>
      <c r="H102" s="9" t="b">
        <f>FALSE()</f>
        <v>0</v>
      </c>
      <c r="I102" s="9" t="b">
        <f>FALSE()</f>
        <v>0</v>
      </c>
    </row>
    <row r="103" spans="1:9" x14ac:dyDescent="0.25">
      <c r="A103">
        <v>2002</v>
      </c>
      <c r="B103">
        <v>102</v>
      </c>
      <c r="C103" t="s">
        <v>136</v>
      </c>
      <c r="D103" s="9">
        <v>0</v>
      </c>
      <c r="E103" s="9">
        <v>0</v>
      </c>
      <c r="F103" s="9">
        <v>8</v>
      </c>
      <c r="G103" s="9">
        <v>3</v>
      </c>
      <c r="H103" s="9" t="b">
        <f>FALSE()</f>
        <v>0</v>
      </c>
      <c r="I103" s="9" t="b">
        <f>TRUE()</f>
        <v>1</v>
      </c>
    </row>
    <row r="104" spans="1:9" x14ac:dyDescent="0.25">
      <c r="A104">
        <v>2002</v>
      </c>
      <c r="B104">
        <v>103</v>
      </c>
      <c r="C104" t="s">
        <v>138</v>
      </c>
      <c r="D104" s="9">
        <v>0</v>
      </c>
      <c r="E104" s="9">
        <v>1</v>
      </c>
      <c r="F104" s="9">
        <v>7</v>
      </c>
      <c r="G104" s="9">
        <v>1</v>
      </c>
      <c r="H104" s="9" t="b">
        <f>FALSE()</f>
        <v>0</v>
      </c>
      <c r="I104" s="9" t="b">
        <f>FALSE()</f>
        <v>0</v>
      </c>
    </row>
    <row r="105" spans="1:9" x14ac:dyDescent="0.25">
      <c r="A105">
        <v>2002</v>
      </c>
      <c r="B105">
        <v>104</v>
      </c>
      <c r="C105" t="s">
        <v>182</v>
      </c>
      <c r="D105" s="9">
        <v>0</v>
      </c>
      <c r="E105" s="9">
        <v>0</v>
      </c>
      <c r="F105" s="9">
        <v>2</v>
      </c>
      <c r="G105" s="9">
        <v>4</v>
      </c>
      <c r="H105" s="9" t="b">
        <f>FALSE()</f>
        <v>0</v>
      </c>
      <c r="I105" s="9" t="b">
        <f>FALSE()</f>
        <v>0</v>
      </c>
    </row>
    <row r="106" spans="1:9" x14ac:dyDescent="0.25">
      <c r="A106">
        <v>2002</v>
      </c>
      <c r="B106">
        <v>105</v>
      </c>
      <c r="C106" t="s">
        <v>139</v>
      </c>
      <c r="D106" s="9">
        <v>0</v>
      </c>
      <c r="E106" s="9">
        <v>0</v>
      </c>
      <c r="F106" s="9">
        <v>3</v>
      </c>
      <c r="G106" s="9">
        <v>2</v>
      </c>
      <c r="H106" s="9" t="b">
        <f>FALSE()</f>
        <v>0</v>
      </c>
      <c r="I106" s="9" t="b">
        <f>TRUE()</f>
        <v>1</v>
      </c>
    </row>
    <row r="107" spans="1:9" x14ac:dyDescent="0.25">
      <c r="A107">
        <v>2002</v>
      </c>
      <c r="B107">
        <v>106</v>
      </c>
      <c r="C107" t="s">
        <v>167</v>
      </c>
      <c r="D107" s="9">
        <v>1</v>
      </c>
      <c r="E107" s="9">
        <v>3</v>
      </c>
      <c r="F107" s="9">
        <v>4</v>
      </c>
      <c r="G107" s="9">
        <v>4</v>
      </c>
      <c r="H107" s="9" t="b">
        <f>TRUE()</f>
        <v>1</v>
      </c>
      <c r="I107" s="9" t="b">
        <f>FALSE()</f>
        <v>0</v>
      </c>
    </row>
    <row r="108" spans="1:9" x14ac:dyDescent="0.25">
      <c r="A108">
        <v>2003</v>
      </c>
      <c r="B108">
        <v>107</v>
      </c>
      <c r="C108" t="s">
        <v>183</v>
      </c>
      <c r="D108" s="9">
        <v>0</v>
      </c>
      <c r="E108" s="9">
        <v>0</v>
      </c>
      <c r="F108" s="9">
        <v>6</v>
      </c>
      <c r="G108" s="9">
        <v>1</v>
      </c>
      <c r="H108" s="9" t="b">
        <f>FALSE()</f>
        <v>0</v>
      </c>
      <c r="I108" s="9" t="b">
        <f>TRUE()</f>
        <v>1</v>
      </c>
    </row>
    <row r="109" spans="1:9" x14ac:dyDescent="0.25">
      <c r="A109">
        <v>2003</v>
      </c>
      <c r="B109">
        <v>108</v>
      </c>
      <c r="C109" t="s">
        <v>140</v>
      </c>
      <c r="D109" s="9">
        <v>0</v>
      </c>
      <c r="E109" s="9">
        <v>0</v>
      </c>
      <c r="F109" s="9">
        <v>3</v>
      </c>
      <c r="G109" s="9">
        <v>1</v>
      </c>
      <c r="H109" s="9" t="b">
        <f>FALSE()</f>
        <v>0</v>
      </c>
      <c r="I109" s="9" t="b">
        <f>TRUE()</f>
        <v>1</v>
      </c>
    </row>
    <row r="110" spans="1:9" x14ac:dyDescent="0.25">
      <c r="A110">
        <v>2003</v>
      </c>
      <c r="B110">
        <v>109</v>
      </c>
      <c r="C110" t="s">
        <v>204</v>
      </c>
      <c r="D110" s="9">
        <v>0</v>
      </c>
      <c r="E110" s="9">
        <v>1</v>
      </c>
      <c r="F110" s="9">
        <v>4</v>
      </c>
      <c r="G110" s="9">
        <v>3</v>
      </c>
      <c r="H110" s="9" t="b">
        <f>FALSE()</f>
        <v>0</v>
      </c>
      <c r="I110" s="9" t="b">
        <f>TRUE()</f>
        <v>1</v>
      </c>
    </row>
    <row r="111" spans="1:9" x14ac:dyDescent="0.25">
      <c r="A111">
        <v>2003</v>
      </c>
      <c r="B111">
        <v>110</v>
      </c>
      <c r="C111" t="s">
        <v>206</v>
      </c>
      <c r="D111" s="9">
        <v>0</v>
      </c>
      <c r="E111" s="9">
        <v>0</v>
      </c>
      <c r="F111" s="9">
        <v>9</v>
      </c>
      <c r="G111" s="9">
        <v>2</v>
      </c>
      <c r="H111" s="9" t="b">
        <f>FALSE()</f>
        <v>0</v>
      </c>
      <c r="I111" s="9" t="b">
        <f>TRUE()</f>
        <v>1</v>
      </c>
    </row>
    <row r="112" spans="1:9" x14ac:dyDescent="0.25">
      <c r="A112">
        <v>2003</v>
      </c>
      <c r="B112">
        <v>111</v>
      </c>
      <c r="C112" t="s">
        <v>184</v>
      </c>
      <c r="D112" s="9">
        <v>0</v>
      </c>
      <c r="E112" s="9">
        <v>2</v>
      </c>
      <c r="F112" s="9">
        <v>6</v>
      </c>
      <c r="G112" s="9">
        <v>5</v>
      </c>
      <c r="H112" s="9" t="b">
        <f>TRUE()</f>
        <v>1</v>
      </c>
      <c r="I112" s="9" t="b">
        <f>TRUE()</f>
        <v>1</v>
      </c>
    </row>
    <row r="113" spans="1:9" x14ac:dyDescent="0.25">
      <c r="A113">
        <v>2003</v>
      </c>
      <c r="B113">
        <v>112</v>
      </c>
      <c r="C113" t="s">
        <v>207</v>
      </c>
      <c r="D113" s="9">
        <v>0</v>
      </c>
      <c r="E113" s="9">
        <v>0</v>
      </c>
      <c r="F113" s="9">
        <v>5</v>
      </c>
      <c r="G113" s="9">
        <v>0</v>
      </c>
      <c r="H113" s="9" t="b">
        <f>FALSE()</f>
        <v>0</v>
      </c>
      <c r="I113" s="9" t="b">
        <f>TRUE()</f>
        <v>1</v>
      </c>
    </row>
    <row r="114" spans="1:9" x14ac:dyDescent="0.25">
      <c r="A114">
        <v>2003</v>
      </c>
      <c r="B114">
        <v>113</v>
      </c>
      <c r="C114" t="s">
        <v>141</v>
      </c>
      <c r="D114" s="9">
        <v>0</v>
      </c>
      <c r="E114" s="9">
        <v>1</v>
      </c>
      <c r="F114" s="9">
        <v>2</v>
      </c>
      <c r="G114" s="9">
        <v>3</v>
      </c>
      <c r="H114" s="9" t="b">
        <f>TRUE()</f>
        <v>1</v>
      </c>
      <c r="I114" s="9" t="b">
        <f>TRUE()</f>
        <v>1</v>
      </c>
    </row>
    <row r="115" spans="1:9" x14ac:dyDescent="0.25">
      <c r="A115">
        <v>2004</v>
      </c>
      <c r="B115">
        <v>114</v>
      </c>
      <c r="C115" t="s">
        <v>142</v>
      </c>
      <c r="D115" s="9">
        <v>0</v>
      </c>
      <c r="E115" s="9">
        <v>0</v>
      </c>
      <c r="F115" s="9">
        <v>2</v>
      </c>
      <c r="G115" s="9">
        <v>5</v>
      </c>
      <c r="H115" s="9" t="b">
        <f>TRUE()</f>
        <v>1</v>
      </c>
      <c r="I115" s="9" t="b">
        <f>FALSE()</f>
        <v>0</v>
      </c>
    </row>
    <row r="116" spans="1:9" x14ac:dyDescent="0.25">
      <c r="A116">
        <v>2004</v>
      </c>
      <c r="B116">
        <v>115</v>
      </c>
      <c r="C116" t="s">
        <v>185</v>
      </c>
      <c r="D116" s="9">
        <v>0</v>
      </c>
      <c r="E116" s="9">
        <v>0</v>
      </c>
      <c r="F116" s="9">
        <v>6</v>
      </c>
      <c r="G116" s="9">
        <v>4</v>
      </c>
      <c r="H116" s="9" t="b">
        <f>TRUE()</f>
        <v>1</v>
      </c>
      <c r="I116" s="9" t="b">
        <f>TRUE()</f>
        <v>1</v>
      </c>
    </row>
    <row r="117" spans="1:9" x14ac:dyDescent="0.25">
      <c r="A117">
        <v>2004</v>
      </c>
      <c r="B117">
        <v>116</v>
      </c>
      <c r="C117" t="s">
        <v>208</v>
      </c>
      <c r="D117" s="9">
        <v>0</v>
      </c>
      <c r="E117" s="9">
        <v>1</v>
      </c>
      <c r="F117" s="9">
        <v>5</v>
      </c>
      <c r="G117" s="9">
        <v>2</v>
      </c>
      <c r="H117" s="9" t="b">
        <f>FALSE()</f>
        <v>0</v>
      </c>
      <c r="I117" s="9" t="b">
        <f>TRUE()</f>
        <v>1</v>
      </c>
    </row>
    <row r="118" spans="1:9" x14ac:dyDescent="0.25">
      <c r="A118">
        <v>2004</v>
      </c>
      <c r="B118">
        <v>117</v>
      </c>
      <c r="C118" t="s">
        <v>143</v>
      </c>
      <c r="D118" s="9">
        <v>0</v>
      </c>
      <c r="E118" s="9">
        <v>0</v>
      </c>
      <c r="F118" s="9">
        <v>8</v>
      </c>
      <c r="G118" s="9">
        <v>2</v>
      </c>
      <c r="H118" s="9" t="b">
        <f>FALSE()</f>
        <v>0</v>
      </c>
      <c r="I118" s="9" t="b">
        <f>TRUE()</f>
        <v>1</v>
      </c>
    </row>
    <row r="119" spans="1:9" x14ac:dyDescent="0.25">
      <c r="A119">
        <v>2004</v>
      </c>
      <c r="B119">
        <v>118</v>
      </c>
      <c r="C119" t="s">
        <v>186</v>
      </c>
      <c r="D119" s="9">
        <v>1</v>
      </c>
      <c r="E119" s="9">
        <v>0</v>
      </c>
      <c r="F119" s="9">
        <v>7</v>
      </c>
      <c r="G119" s="9">
        <v>4</v>
      </c>
      <c r="H119" s="9" t="b">
        <f>FALSE()</f>
        <v>0</v>
      </c>
      <c r="I119" s="9" t="b">
        <f>TRUE()</f>
        <v>1</v>
      </c>
    </row>
    <row r="120" spans="1:9" x14ac:dyDescent="0.25">
      <c r="A120">
        <v>2004</v>
      </c>
      <c r="B120">
        <v>119</v>
      </c>
      <c r="C120" t="s">
        <v>144</v>
      </c>
      <c r="D120" s="9">
        <v>0</v>
      </c>
      <c r="E120" s="9">
        <v>0</v>
      </c>
      <c r="F120" s="9">
        <v>7</v>
      </c>
      <c r="G120" s="9">
        <v>2</v>
      </c>
      <c r="H120" s="9" t="b">
        <f>TRUE()</f>
        <v>1</v>
      </c>
      <c r="I120" s="9" t="b">
        <f>TRUE()</f>
        <v>1</v>
      </c>
    </row>
    <row r="121" spans="1:9" x14ac:dyDescent="0.25">
      <c r="A121">
        <v>2005</v>
      </c>
      <c r="B121">
        <v>120</v>
      </c>
      <c r="C121" t="s">
        <v>209</v>
      </c>
      <c r="D121" s="9">
        <v>0</v>
      </c>
      <c r="E121" s="9">
        <v>1</v>
      </c>
      <c r="F121" s="9">
        <v>6</v>
      </c>
      <c r="G121" s="9">
        <v>3</v>
      </c>
      <c r="H121" s="9" t="b">
        <f>FALSE()</f>
        <v>0</v>
      </c>
      <c r="I121" s="9" t="b">
        <f>TRUE()</f>
        <v>1</v>
      </c>
    </row>
    <row r="122" spans="1:9" x14ac:dyDescent="0.25">
      <c r="A122">
        <v>2008</v>
      </c>
      <c r="B122">
        <v>121</v>
      </c>
      <c r="C122" t="s">
        <v>145</v>
      </c>
      <c r="D122" s="9">
        <v>0</v>
      </c>
      <c r="E122" s="9">
        <v>1</v>
      </c>
      <c r="F122" s="9">
        <v>3</v>
      </c>
      <c r="G122" s="9">
        <v>4</v>
      </c>
      <c r="H122" s="9" t="b">
        <f>TRUE()</f>
        <v>1</v>
      </c>
      <c r="I122" s="9" t="b">
        <f>TRUE()</f>
        <v>1</v>
      </c>
    </row>
    <row r="123" spans="1:9" x14ac:dyDescent="0.25">
      <c r="A123">
        <v>2008</v>
      </c>
      <c r="B123">
        <v>122</v>
      </c>
      <c r="C123" t="s">
        <v>241</v>
      </c>
      <c r="D123" s="9">
        <v>1</v>
      </c>
      <c r="E123" s="9">
        <v>0</v>
      </c>
      <c r="F123" s="9">
        <v>7</v>
      </c>
      <c r="G123" s="9">
        <v>2</v>
      </c>
      <c r="H123" s="9" t="b">
        <f>FALSE()</f>
        <v>0</v>
      </c>
      <c r="I123" s="9" t="b">
        <f>TRUE()</f>
        <v>1</v>
      </c>
    </row>
    <row r="124" spans="1:9" x14ac:dyDescent="0.25">
      <c r="A124">
        <v>2008</v>
      </c>
      <c r="B124">
        <v>123</v>
      </c>
      <c r="C124" t="s">
        <v>210</v>
      </c>
      <c r="D124" s="9">
        <v>2</v>
      </c>
      <c r="E124" s="9">
        <v>0</v>
      </c>
      <c r="F124" s="9">
        <v>5</v>
      </c>
      <c r="G124" s="9">
        <v>1</v>
      </c>
      <c r="H124" s="9" t="b">
        <f>FALSE()</f>
        <v>0</v>
      </c>
      <c r="I124" s="9" t="b">
        <f>TRUE()</f>
        <v>1</v>
      </c>
    </row>
    <row r="125" spans="1:9" x14ac:dyDescent="0.25">
      <c r="A125">
        <v>2008</v>
      </c>
      <c r="B125">
        <v>124</v>
      </c>
      <c r="C125" t="s">
        <v>187</v>
      </c>
      <c r="D125" s="9">
        <v>0</v>
      </c>
      <c r="E125" s="9">
        <v>0</v>
      </c>
      <c r="F125" s="9">
        <v>4</v>
      </c>
      <c r="G125" s="9">
        <v>0</v>
      </c>
      <c r="H125" s="9" t="b">
        <f>FALSE()</f>
        <v>0</v>
      </c>
      <c r="I125" s="9" t="b">
        <f>TRUE()</f>
        <v>1</v>
      </c>
    </row>
    <row r="126" spans="1:9" x14ac:dyDescent="0.25">
      <c r="A126">
        <v>2008</v>
      </c>
      <c r="B126">
        <v>125</v>
      </c>
      <c r="C126" t="s">
        <v>146</v>
      </c>
      <c r="D126" s="9">
        <v>2</v>
      </c>
      <c r="E126" s="9">
        <v>0</v>
      </c>
      <c r="F126" s="9">
        <v>15</v>
      </c>
      <c r="G126" s="9">
        <v>6</v>
      </c>
      <c r="H126" s="9" t="b">
        <f>FALSE()</f>
        <v>0</v>
      </c>
      <c r="I126" s="9" t="b">
        <f>TRUE()</f>
        <v>1</v>
      </c>
    </row>
    <row r="127" spans="1:9" x14ac:dyDescent="0.25">
      <c r="A127">
        <v>2008</v>
      </c>
      <c r="B127">
        <v>126</v>
      </c>
      <c r="C127" t="s">
        <v>211</v>
      </c>
      <c r="D127" s="9">
        <v>0</v>
      </c>
      <c r="E127" s="9">
        <v>0</v>
      </c>
      <c r="F127" s="9">
        <v>6</v>
      </c>
      <c r="G127" s="9">
        <v>0</v>
      </c>
      <c r="H127" s="9" t="b">
        <f>FALSE()</f>
        <v>0</v>
      </c>
      <c r="I127" s="9" t="b">
        <f>TRUE()</f>
        <v>1</v>
      </c>
    </row>
    <row r="128" spans="1:9" x14ac:dyDescent="0.25">
      <c r="A128">
        <v>2008</v>
      </c>
      <c r="B128">
        <v>127</v>
      </c>
      <c r="C128" t="s">
        <v>242</v>
      </c>
      <c r="D128" s="9">
        <v>0</v>
      </c>
      <c r="E128" s="9">
        <v>0</v>
      </c>
      <c r="F128" s="9">
        <v>10</v>
      </c>
      <c r="G128" s="9">
        <v>2</v>
      </c>
      <c r="H128" s="9" t="b">
        <f>FALSE()</f>
        <v>0</v>
      </c>
      <c r="I128" s="9" t="b">
        <f>TRUE()</f>
        <v>1</v>
      </c>
    </row>
    <row r="129" spans="1:9" x14ac:dyDescent="0.25">
      <c r="A129">
        <v>2009</v>
      </c>
      <c r="B129">
        <v>128</v>
      </c>
      <c r="C129" t="s">
        <v>243</v>
      </c>
      <c r="D129" s="9">
        <v>0</v>
      </c>
      <c r="E129" s="9">
        <v>0</v>
      </c>
      <c r="F129" s="9">
        <v>5</v>
      </c>
      <c r="G129" s="9">
        <v>2</v>
      </c>
      <c r="H129" s="9" t="b">
        <f>FALSE()</f>
        <v>0</v>
      </c>
      <c r="I129" s="9" t="b">
        <f>TRUE()</f>
        <v>1</v>
      </c>
    </row>
    <row r="130" spans="1:9" x14ac:dyDescent="0.25">
      <c r="A130">
        <v>2009</v>
      </c>
      <c r="B130">
        <v>129</v>
      </c>
      <c r="C130" t="s">
        <v>188</v>
      </c>
      <c r="D130" s="9">
        <v>0</v>
      </c>
      <c r="E130" s="9">
        <v>1</v>
      </c>
      <c r="F130" s="9">
        <v>11</v>
      </c>
      <c r="G130" s="9">
        <v>3</v>
      </c>
      <c r="H130" s="9" t="b">
        <f>FALSE()</f>
        <v>0</v>
      </c>
      <c r="I130" s="9" t="b">
        <f>TRUE()</f>
        <v>1</v>
      </c>
    </row>
    <row r="131" spans="1:9" x14ac:dyDescent="0.25">
      <c r="A131">
        <v>2009</v>
      </c>
      <c r="B131">
        <v>130</v>
      </c>
      <c r="C131" t="s">
        <v>147</v>
      </c>
      <c r="D131" s="9">
        <v>0</v>
      </c>
      <c r="E131" s="9">
        <v>0</v>
      </c>
      <c r="F131" s="9">
        <v>8</v>
      </c>
      <c r="G131" s="9">
        <v>2</v>
      </c>
      <c r="H131" s="9" t="b">
        <f>FALSE()</f>
        <v>0</v>
      </c>
      <c r="I131" s="9" t="b">
        <f>TRUE()</f>
        <v>1</v>
      </c>
    </row>
    <row r="132" spans="1:9" x14ac:dyDescent="0.25">
      <c r="A132">
        <v>2009</v>
      </c>
      <c r="B132">
        <v>131</v>
      </c>
      <c r="C132" t="s">
        <v>212</v>
      </c>
      <c r="D132" s="9">
        <v>0</v>
      </c>
      <c r="E132" s="9">
        <v>0</v>
      </c>
      <c r="F132" s="9">
        <v>7</v>
      </c>
      <c r="G132" s="9">
        <v>3</v>
      </c>
      <c r="H132" s="9" t="b">
        <f>TRUE()</f>
        <v>1</v>
      </c>
      <c r="I132" s="9" t="b">
        <f>TRUE()</f>
        <v>1</v>
      </c>
    </row>
    <row r="133" spans="1:9" x14ac:dyDescent="0.25">
      <c r="A133">
        <v>2009</v>
      </c>
      <c r="B133">
        <v>132</v>
      </c>
      <c r="C133" t="s">
        <v>244</v>
      </c>
      <c r="D133" s="9">
        <v>0</v>
      </c>
      <c r="E133" s="9">
        <v>1</v>
      </c>
      <c r="F133" s="9">
        <v>6</v>
      </c>
      <c r="G133" s="9">
        <v>5</v>
      </c>
      <c r="H133" s="9" t="b">
        <f>TRUE()</f>
        <v>1</v>
      </c>
      <c r="I133" s="9" t="b">
        <f>TRUE()</f>
        <v>1</v>
      </c>
    </row>
    <row r="134" spans="1:9" x14ac:dyDescent="0.25">
      <c r="A134">
        <v>2009</v>
      </c>
      <c r="B134">
        <v>133</v>
      </c>
      <c r="C134" t="s">
        <v>213</v>
      </c>
      <c r="D134" s="9">
        <v>1</v>
      </c>
      <c r="E134" s="9">
        <v>0</v>
      </c>
      <c r="F134" s="9">
        <v>8</v>
      </c>
      <c r="G134" s="9">
        <v>0</v>
      </c>
      <c r="H134" s="9" t="b">
        <f>FALSE()</f>
        <v>0</v>
      </c>
      <c r="I134" s="9" t="b">
        <f>TRUE()</f>
        <v>1</v>
      </c>
    </row>
    <row r="135" spans="1:9" x14ac:dyDescent="0.25">
      <c r="A135">
        <v>2009</v>
      </c>
      <c r="B135">
        <v>134</v>
      </c>
      <c r="C135" t="s">
        <v>214</v>
      </c>
      <c r="D135" s="9">
        <v>0</v>
      </c>
      <c r="E135" s="9">
        <v>0</v>
      </c>
      <c r="F135" s="9">
        <v>6</v>
      </c>
      <c r="G135" s="9">
        <v>1</v>
      </c>
      <c r="H135" s="9" t="b">
        <f>FALSE()</f>
        <v>0</v>
      </c>
      <c r="I135" s="9" t="b">
        <f>TRUE()</f>
        <v>1</v>
      </c>
    </row>
    <row r="136" spans="1:9" x14ac:dyDescent="0.25">
      <c r="A136">
        <v>2009</v>
      </c>
      <c r="B136">
        <v>135</v>
      </c>
      <c r="C136" t="s">
        <v>189</v>
      </c>
      <c r="D136" s="9">
        <v>0</v>
      </c>
      <c r="E136" s="9">
        <v>1</v>
      </c>
      <c r="F136" s="9">
        <v>2</v>
      </c>
      <c r="G136" s="9">
        <v>3</v>
      </c>
      <c r="H136" s="9" t="b">
        <f>FALSE()</f>
        <v>0</v>
      </c>
      <c r="I136" s="9" t="b">
        <f>FALSE()</f>
        <v>0</v>
      </c>
    </row>
    <row r="137" spans="1:9" x14ac:dyDescent="0.25">
      <c r="A137">
        <v>2010</v>
      </c>
      <c r="B137">
        <v>136</v>
      </c>
      <c r="C137" t="s">
        <v>148</v>
      </c>
      <c r="D137" s="9">
        <v>1</v>
      </c>
      <c r="E137" s="9">
        <v>0</v>
      </c>
      <c r="F137" s="9">
        <v>5</v>
      </c>
      <c r="G137" s="9">
        <v>3</v>
      </c>
      <c r="H137" s="9" t="b">
        <f>FALSE()</f>
        <v>0</v>
      </c>
      <c r="I137" s="9" t="b">
        <f>TRUE()</f>
        <v>1</v>
      </c>
    </row>
    <row r="138" spans="1:9" x14ac:dyDescent="0.25">
      <c r="A138">
        <v>2010</v>
      </c>
      <c r="B138">
        <v>137</v>
      </c>
      <c r="C138" t="s">
        <v>245</v>
      </c>
      <c r="D138" s="9">
        <v>0</v>
      </c>
      <c r="E138" s="9">
        <v>0</v>
      </c>
      <c r="F138" s="9">
        <v>7</v>
      </c>
      <c r="G138" s="9">
        <v>0</v>
      </c>
      <c r="H138" s="9" t="b">
        <f>FALSE()</f>
        <v>0</v>
      </c>
      <c r="I138" s="9" t="b">
        <f>TRUE()</f>
        <v>1</v>
      </c>
    </row>
    <row r="139" spans="1:9" x14ac:dyDescent="0.25">
      <c r="A139">
        <v>2010</v>
      </c>
      <c r="B139">
        <v>138</v>
      </c>
      <c r="C139" t="s">
        <v>215</v>
      </c>
      <c r="D139" s="9">
        <v>0</v>
      </c>
      <c r="E139" s="9">
        <v>0</v>
      </c>
      <c r="F139" s="9">
        <v>4</v>
      </c>
      <c r="G139" s="9">
        <v>0</v>
      </c>
      <c r="H139" s="9" t="b">
        <f>FALSE()</f>
        <v>0</v>
      </c>
      <c r="I139" s="9" t="b">
        <f>TRUE()</f>
        <v>1</v>
      </c>
    </row>
    <row r="140" spans="1:9" x14ac:dyDescent="0.25">
      <c r="A140">
        <v>2010</v>
      </c>
      <c r="B140">
        <v>139</v>
      </c>
      <c r="C140" t="s">
        <v>246</v>
      </c>
      <c r="D140" s="9">
        <v>0</v>
      </c>
      <c r="E140" s="9">
        <v>1</v>
      </c>
      <c r="F140" s="9">
        <v>9</v>
      </c>
      <c r="G140" s="9">
        <v>4</v>
      </c>
      <c r="H140" s="9" t="b">
        <f>TRUE()</f>
        <v>1</v>
      </c>
      <c r="I140" s="9" t="b">
        <f>TRUE()</f>
        <v>1</v>
      </c>
    </row>
    <row r="141" spans="1:9" x14ac:dyDescent="0.25">
      <c r="A141">
        <v>2010</v>
      </c>
      <c r="B141">
        <v>140</v>
      </c>
      <c r="C141" t="s">
        <v>216</v>
      </c>
      <c r="D141" s="9">
        <v>0</v>
      </c>
      <c r="E141" s="9">
        <v>1</v>
      </c>
      <c r="F141" s="9">
        <v>6</v>
      </c>
      <c r="G141" s="9">
        <v>2</v>
      </c>
      <c r="H141" s="9" t="b">
        <f>FALSE()</f>
        <v>0</v>
      </c>
      <c r="I141" s="9" t="b">
        <f>TRUE()</f>
        <v>1</v>
      </c>
    </row>
    <row r="142" spans="1:9" x14ac:dyDescent="0.25">
      <c r="A142">
        <v>2010</v>
      </c>
      <c r="B142">
        <v>141</v>
      </c>
      <c r="C142" t="s">
        <v>217</v>
      </c>
      <c r="D142" s="9">
        <v>0</v>
      </c>
      <c r="E142" s="9">
        <v>0</v>
      </c>
      <c r="F142" s="9">
        <v>12</v>
      </c>
      <c r="G142" s="9">
        <v>1</v>
      </c>
      <c r="H142" s="9" t="b">
        <f>FALSE()</f>
        <v>0</v>
      </c>
      <c r="I142" s="9" t="b">
        <f>TRUE()</f>
        <v>1</v>
      </c>
    </row>
    <row r="143" spans="1:9" x14ac:dyDescent="0.25">
      <c r="A143">
        <v>2010</v>
      </c>
      <c r="B143">
        <v>142</v>
      </c>
      <c r="C143" t="s">
        <v>249</v>
      </c>
      <c r="D143" s="9">
        <v>0</v>
      </c>
      <c r="E143" s="9">
        <v>0</v>
      </c>
      <c r="F143" s="9">
        <v>10</v>
      </c>
      <c r="G143" s="9">
        <v>5</v>
      </c>
      <c r="H143" s="9" t="b">
        <f>TRUE()</f>
        <v>1</v>
      </c>
      <c r="I143" s="9" t="b">
        <f>TRUE()</f>
        <v>1</v>
      </c>
    </row>
    <row r="144" spans="1:9" x14ac:dyDescent="0.25">
      <c r="A144">
        <v>2010</v>
      </c>
      <c r="B144">
        <v>143</v>
      </c>
      <c r="C144" t="s">
        <v>218</v>
      </c>
      <c r="D144" s="9">
        <v>0</v>
      </c>
      <c r="E144" s="9">
        <v>0</v>
      </c>
      <c r="F144" s="9">
        <v>5</v>
      </c>
      <c r="G144" s="9">
        <v>1</v>
      </c>
      <c r="H144" s="9" t="b">
        <f>FALSE()</f>
        <v>0</v>
      </c>
      <c r="I144" s="9" t="b">
        <f>TRUE()</f>
        <v>1</v>
      </c>
    </row>
    <row r="145" spans="1:9" x14ac:dyDescent="0.25">
      <c r="A145">
        <v>2011</v>
      </c>
      <c r="B145">
        <v>144</v>
      </c>
      <c r="C145" t="s">
        <v>219</v>
      </c>
      <c r="D145" s="9">
        <v>0</v>
      </c>
      <c r="E145" s="9">
        <v>0</v>
      </c>
      <c r="F145" s="9">
        <v>8</v>
      </c>
      <c r="G145" s="9">
        <v>0</v>
      </c>
      <c r="H145" s="9" t="b">
        <f>FALSE()</f>
        <v>0</v>
      </c>
      <c r="I145" s="9" t="b">
        <f>TRUE()</f>
        <v>1</v>
      </c>
    </row>
    <row r="146" spans="1:9" x14ac:dyDescent="0.25">
      <c r="A146">
        <v>2011</v>
      </c>
      <c r="B146">
        <v>145</v>
      </c>
      <c r="C146" t="s">
        <v>190</v>
      </c>
      <c r="D146" s="9">
        <v>3</v>
      </c>
      <c r="E146" s="9">
        <v>1</v>
      </c>
      <c r="F146" s="9">
        <v>3</v>
      </c>
      <c r="G146" s="9">
        <v>0</v>
      </c>
      <c r="H146" s="9" t="b">
        <f>FALSE()</f>
        <v>0</v>
      </c>
      <c r="I146" s="9" t="b">
        <f>TRUE()</f>
        <v>1</v>
      </c>
    </row>
    <row r="147" spans="1:9" x14ac:dyDescent="0.25">
      <c r="A147">
        <v>2011</v>
      </c>
      <c r="B147">
        <v>146</v>
      </c>
      <c r="C147" t="s">
        <v>250</v>
      </c>
      <c r="D147" s="9">
        <v>2</v>
      </c>
      <c r="E147" s="9">
        <v>0</v>
      </c>
      <c r="F147" s="9">
        <v>8</v>
      </c>
      <c r="G147" s="9">
        <v>3</v>
      </c>
      <c r="H147" s="9" t="b">
        <f>FALSE()</f>
        <v>0</v>
      </c>
      <c r="I147" s="9" t="b">
        <f>TRUE()</f>
        <v>1</v>
      </c>
    </row>
    <row r="148" spans="1:9" x14ac:dyDescent="0.25">
      <c r="A148">
        <v>2011</v>
      </c>
      <c r="B148">
        <v>147</v>
      </c>
      <c r="C148" t="s">
        <v>220</v>
      </c>
      <c r="D148" s="9">
        <v>0</v>
      </c>
      <c r="E148" s="9">
        <v>0</v>
      </c>
      <c r="F148" s="9">
        <v>10</v>
      </c>
      <c r="G148" s="9">
        <v>1</v>
      </c>
      <c r="H148" s="9" t="b">
        <f>FALSE()</f>
        <v>0</v>
      </c>
      <c r="I148" s="9" t="b">
        <f>TRUE()</f>
        <v>1</v>
      </c>
    </row>
    <row r="149" spans="1:9" x14ac:dyDescent="0.25">
      <c r="A149">
        <v>2011</v>
      </c>
      <c r="B149">
        <v>148</v>
      </c>
      <c r="C149" t="s">
        <v>251</v>
      </c>
      <c r="D149" s="9">
        <v>1</v>
      </c>
      <c r="E149" s="9">
        <v>1</v>
      </c>
      <c r="F149" s="9">
        <v>4</v>
      </c>
      <c r="G149" s="9">
        <v>2</v>
      </c>
      <c r="H149" s="9" t="b">
        <f>TRUE()</f>
        <v>1</v>
      </c>
      <c r="I149" s="9" t="b">
        <f>TRUE()</f>
        <v>1</v>
      </c>
    </row>
    <row r="150" spans="1:9" x14ac:dyDescent="0.25">
      <c r="A150">
        <v>2011</v>
      </c>
      <c r="B150">
        <v>149</v>
      </c>
      <c r="C150" t="s">
        <v>252</v>
      </c>
      <c r="D150" s="9">
        <v>0</v>
      </c>
      <c r="E150" s="9">
        <v>0</v>
      </c>
      <c r="F150" s="9">
        <v>7</v>
      </c>
      <c r="G150" s="9">
        <v>5</v>
      </c>
      <c r="H150" s="9" t="b">
        <f>TRUE()</f>
        <v>1</v>
      </c>
      <c r="I150" s="9" t="b">
        <f>TRUE()</f>
        <v>1</v>
      </c>
    </row>
    <row r="151" spans="1:9" x14ac:dyDescent="0.25">
      <c r="A151">
        <v>2011</v>
      </c>
      <c r="B151">
        <v>150</v>
      </c>
      <c r="C151" t="s">
        <v>247</v>
      </c>
      <c r="D151" s="9">
        <v>1</v>
      </c>
      <c r="E151" s="9">
        <v>0</v>
      </c>
      <c r="F151" s="9">
        <v>16</v>
      </c>
      <c r="G151" s="9">
        <v>10</v>
      </c>
      <c r="H151" s="9" t="b">
        <f>FALSE()</f>
        <v>0</v>
      </c>
      <c r="I151" s="9" t="b">
        <f>TRUE()</f>
        <v>1</v>
      </c>
    </row>
    <row r="152" spans="1:9" x14ac:dyDescent="0.25">
      <c r="A152">
        <v>2012</v>
      </c>
      <c r="B152">
        <v>151</v>
      </c>
      <c r="C152" t="s">
        <v>221</v>
      </c>
      <c r="D152" s="9">
        <v>0</v>
      </c>
      <c r="E152" s="9">
        <v>1</v>
      </c>
      <c r="F152" s="9">
        <v>12</v>
      </c>
      <c r="G152" s="9">
        <v>3</v>
      </c>
      <c r="H152" s="9" t="b">
        <f>FALSE()</f>
        <v>0</v>
      </c>
      <c r="I152" s="9" t="b">
        <f>TRUE()</f>
        <v>1</v>
      </c>
    </row>
    <row r="153" spans="1:9" x14ac:dyDescent="0.25">
      <c r="A153">
        <v>2012</v>
      </c>
      <c r="B153">
        <v>152</v>
      </c>
      <c r="C153" t="s">
        <v>191</v>
      </c>
      <c r="D153" s="9">
        <v>1</v>
      </c>
      <c r="E153" s="9">
        <v>0</v>
      </c>
      <c r="F153" s="9">
        <v>10</v>
      </c>
      <c r="G153" s="9">
        <v>1</v>
      </c>
      <c r="H153" s="9" t="b">
        <f>FALSE()</f>
        <v>0</v>
      </c>
      <c r="I153" s="9" t="b">
        <f>TRUE()</f>
        <v>1</v>
      </c>
    </row>
    <row r="154" spans="1:9" x14ac:dyDescent="0.25">
      <c r="A154">
        <v>2012</v>
      </c>
      <c r="B154">
        <v>153</v>
      </c>
      <c r="C154" t="s">
        <v>222</v>
      </c>
      <c r="D154" s="9">
        <v>2</v>
      </c>
      <c r="E154" s="9">
        <v>0</v>
      </c>
      <c r="F154" s="9">
        <v>7</v>
      </c>
      <c r="G154" s="9">
        <v>3</v>
      </c>
      <c r="H154" s="9" t="b">
        <f>FALSE()</f>
        <v>0</v>
      </c>
      <c r="I154" s="9" t="b">
        <f>TRUE()</f>
        <v>1</v>
      </c>
    </row>
    <row r="155" spans="1:9" x14ac:dyDescent="0.25">
      <c r="A155">
        <v>2012</v>
      </c>
      <c r="B155">
        <v>154</v>
      </c>
      <c r="C155" t="s">
        <v>253</v>
      </c>
      <c r="D155" s="9">
        <v>0</v>
      </c>
      <c r="E155" s="9">
        <v>0</v>
      </c>
      <c r="F155" s="9">
        <v>12</v>
      </c>
      <c r="G155" s="9">
        <v>5</v>
      </c>
      <c r="H155" s="9" t="b">
        <f>FALSE()</f>
        <v>0</v>
      </c>
      <c r="I155" s="9" t="b">
        <f>TRUE()</f>
        <v>1</v>
      </c>
    </row>
    <row r="156" spans="1:9" x14ac:dyDescent="0.25">
      <c r="A156">
        <v>2012</v>
      </c>
      <c r="B156">
        <v>155</v>
      </c>
      <c r="C156" t="s">
        <v>254</v>
      </c>
      <c r="D156" s="9">
        <v>2</v>
      </c>
      <c r="E156" s="9">
        <v>3</v>
      </c>
      <c r="F156" s="9">
        <v>2</v>
      </c>
      <c r="G156" s="9">
        <v>3</v>
      </c>
      <c r="H156" s="9" t="b">
        <f>TRUE()</f>
        <v>1</v>
      </c>
      <c r="I156" s="9" t="b">
        <f>TRUE()</f>
        <v>1</v>
      </c>
    </row>
    <row r="157" spans="1:9" x14ac:dyDescent="0.25">
      <c r="A157">
        <v>2012</v>
      </c>
      <c r="B157">
        <v>156</v>
      </c>
      <c r="C157" t="s">
        <v>223</v>
      </c>
      <c r="D157" s="9">
        <v>0</v>
      </c>
      <c r="E157" s="9">
        <v>0</v>
      </c>
      <c r="F157" s="9">
        <v>6</v>
      </c>
      <c r="G157" s="9">
        <v>1</v>
      </c>
      <c r="H157" s="9" t="b">
        <f>FALSE()</f>
        <v>0</v>
      </c>
      <c r="I157" s="9" t="b">
        <f>TRUE()</f>
        <v>1</v>
      </c>
    </row>
    <row r="158" spans="1:9" x14ac:dyDescent="0.25">
      <c r="A158">
        <v>2012</v>
      </c>
      <c r="B158">
        <v>157</v>
      </c>
      <c r="C158" t="s">
        <v>267</v>
      </c>
      <c r="D158" s="9">
        <v>0</v>
      </c>
      <c r="E158" s="9">
        <v>0</v>
      </c>
      <c r="F158" s="9">
        <v>7</v>
      </c>
      <c r="G158" s="9">
        <v>2</v>
      </c>
      <c r="H158" s="9" t="b">
        <f>FALSE()</f>
        <v>0</v>
      </c>
      <c r="I158" s="9" t="b">
        <f>TRUE()</f>
        <v>1</v>
      </c>
    </row>
    <row r="159" spans="1:9" x14ac:dyDescent="0.25">
      <c r="A159">
        <v>2012</v>
      </c>
      <c r="B159">
        <v>158</v>
      </c>
      <c r="C159" t="s">
        <v>224</v>
      </c>
      <c r="D159" s="9">
        <v>0</v>
      </c>
      <c r="E159" s="9">
        <v>0</v>
      </c>
      <c r="F159" s="9">
        <v>8</v>
      </c>
      <c r="G159" s="9">
        <v>5</v>
      </c>
      <c r="H159" s="9" t="b">
        <f>TRUE()</f>
        <v>1</v>
      </c>
      <c r="I159" s="9" t="b">
        <f>TRUE()</f>
        <v>1</v>
      </c>
    </row>
    <row r="160" spans="1:9" x14ac:dyDescent="0.25">
      <c r="A160">
        <v>2013</v>
      </c>
      <c r="B160">
        <v>159</v>
      </c>
      <c r="C160" t="s">
        <v>225</v>
      </c>
      <c r="D160" s="9">
        <v>0</v>
      </c>
      <c r="E160" s="9">
        <v>0</v>
      </c>
      <c r="F160" s="9">
        <v>6</v>
      </c>
      <c r="G160" s="9">
        <v>2</v>
      </c>
      <c r="H160" s="9" t="b">
        <f>FALSE()</f>
        <v>0</v>
      </c>
      <c r="I160" s="9" t="b">
        <f>TRUE()</f>
        <v>1</v>
      </c>
    </row>
    <row r="161" spans="1:9" x14ac:dyDescent="0.25">
      <c r="A161">
        <v>2013</v>
      </c>
      <c r="B161">
        <v>160</v>
      </c>
      <c r="C161" t="s">
        <v>278</v>
      </c>
      <c r="D161" s="9">
        <v>0</v>
      </c>
      <c r="E161" s="9">
        <v>1</v>
      </c>
      <c r="F161" s="9">
        <v>9</v>
      </c>
      <c r="G161" s="9">
        <v>1</v>
      </c>
      <c r="H161" s="9" t="b">
        <f>TRUE()</f>
        <v>1</v>
      </c>
      <c r="I161" s="9" t="b">
        <f>TRUE()</f>
        <v>1</v>
      </c>
    </row>
    <row r="162" spans="1:9" x14ac:dyDescent="0.25">
      <c r="A162">
        <v>2013</v>
      </c>
      <c r="B162">
        <v>161</v>
      </c>
      <c r="C162" t="s">
        <v>255</v>
      </c>
      <c r="D162" s="9">
        <v>0</v>
      </c>
      <c r="E162" s="9">
        <v>0</v>
      </c>
      <c r="F162" s="9">
        <v>6</v>
      </c>
      <c r="G162" s="9">
        <v>5</v>
      </c>
      <c r="H162" s="9" t="b">
        <f>FALSE()</f>
        <v>0</v>
      </c>
      <c r="I162" s="9" t="b">
        <f>TRUE()</f>
        <v>1</v>
      </c>
    </row>
    <row r="163" spans="1:9" x14ac:dyDescent="0.25">
      <c r="A163">
        <v>2013</v>
      </c>
      <c r="B163">
        <v>162</v>
      </c>
      <c r="C163" t="s">
        <v>268</v>
      </c>
      <c r="D163" s="9">
        <v>0</v>
      </c>
      <c r="E163" s="9">
        <v>0</v>
      </c>
      <c r="F163" s="9">
        <v>7</v>
      </c>
      <c r="G163" s="9">
        <v>1</v>
      </c>
      <c r="H163" s="9" t="b">
        <f>FALSE()</f>
        <v>0</v>
      </c>
      <c r="I163" s="9" t="b">
        <f>TRUE()</f>
        <v>1</v>
      </c>
    </row>
    <row r="164" spans="1:9" x14ac:dyDescent="0.25">
      <c r="A164">
        <v>2013</v>
      </c>
      <c r="B164">
        <v>163</v>
      </c>
      <c r="C164" t="s">
        <v>192</v>
      </c>
      <c r="D164" s="9">
        <v>0</v>
      </c>
      <c r="E164" s="9">
        <v>0</v>
      </c>
      <c r="F164" s="9">
        <v>2</v>
      </c>
      <c r="G164" s="9">
        <v>0</v>
      </c>
      <c r="H164" s="9" t="b">
        <f>FALSE()</f>
        <v>0</v>
      </c>
      <c r="I164" s="9" t="b">
        <f>FALSE()</f>
        <v>0</v>
      </c>
    </row>
    <row r="165" spans="1:9" x14ac:dyDescent="0.25">
      <c r="A165">
        <v>2013</v>
      </c>
      <c r="B165">
        <v>164</v>
      </c>
      <c r="C165" t="s">
        <v>226</v>
      </c>
      <c r="D165" s="9">
        <v>1</v>
      </c>
      <c r="E165" s="9">
        <v>0</v>
      </c>
      <c r="F165" s="9">
        <v>7</v>
      </c>
      <c r="G165" s="9">
        <v>0</v>
      </c>
      <c r="H165" s="9" t="b">
        <f>FALSE()</f>
        <v>0</v>
      </c>
      <c r="I165" s="9" t="b">
        <f>TRUE()</f>
        <v>1</v>
      </c>
    </row>
    <row r="166" spans="1:9" x14ac:dyDescent="0.25">
      <c r="A166">
        <v>2013</v>
      </c>
      <c r="B166">
        <v>165</v>
      </c>
      <c r="C166" t="s">
        <v>256</v>
      </c>
      <c r="D166" s="9">
        <v>2</v>
      </c>
      <c r="E166" s="9">
        <v>0</v>
      </c>
      <c r="F166" s="9">
        <v>5</v>
      </c>
      <c r="G166" s="9">
        <v>4</v>
      </c>
      <c r="H166" s="9" t="b">
        <f>TRUE()</f>
        <v>1</v>
      </c>
      <c r="I166" s="9" t="b">
        <f>TRUE()</f>
        <v>1</v>
      </c>
    </row>
    <row r="167" spans="1:9" x14ac:dyDescent="0.25">
      <c r="A167">
        <v>2014</v>
      </c>
      <c r="B167">
        <v>166</v>
      </c>
      <c r="C167" t="s">
        <v>279</v>
      </c>
      <c r="D167" s="9">
        <v>0</v>
      </c>
      <c r="E167" s="9">
        <v>0</v>
      </c>
      <c r="F167" s="9">
        <v>3</v>
      </c>
      <c r="G167" s="9">
        <v>2</v>
      </c>
      <c r="H167" s="9" t="b">
        <f>FALSE()</f>
        <v>0</v>
      </c>
      <c r="I167" s="9" t="b">
        <f>FALSE()</f>
        <v>0</v>
      </c>
    </row>
    <row r="168" spans="1:9" x14ac:dyDescent="0.25">
      <c r="A168">
        <v>2014</v>
      </c>
      <c r="B168">
        <v>167</v>
      </c>
      <c r="C168" t="s">
        <v>269</v>
      </c>
      <c r="D168" s="9">
        <v>0</v>
      </c>
      <c r="E168" s="9">
        <v>3</v>
      </c>
      <c r="F168" s="9">
        <v>10</v>
      </c>
      <c r="G168" s="9">
        <v>3</v>
      </c>
      <c r="H168" s="9" t="b">
        <f>TRUE()</f>
        <v>1</v>
      </c>
      <c r="I168" s="9" t="b">
        <f>TRUE()</f>
        <v>1</v>
      </c>
    </row>
    <row r="169" spans="1:9" x14ac:dyDescent="0.25">
      <c r="A169">
        <v>2014</v>
      </c>
      <c r="B169">
        <v>168</v>
      </c>
      <c r="C169" t="s">
        <v>227</v>
      </c>
      <c r="D169" s="9">
        <v>2</v>
      </c>
      <c r="E169" s="9">
        <v>1</v>
      </c>
      <c r="F169" s="9">
        <v>9</v>
      </c>
      <c r="G169" s="9">
        <v>3</v>
      </c>
      <c r="H169" s="9" t="b">
        <f>TRUE()</f>
        <v>1</v>
      </c>
      <c r="I169" s="9" t="b">
        <f>TRUE()</f>
        <v>1</v>
      </c>
    </row>
    <row r="170" spans="1:9" x14ac:dyDescent="0.25">
      <c r="A170">
        <v>2014</v>
      </c>
      <c r="B170">
        <v>169</v>
      </c>
      <c r="C170" t="s">
        <v>149</v>
      </c>
      <c r="D170" s="9">
        <v>1</v>
      </c>
      <c r="E170" s="9">
        <v>2</v>
      </c>
      <c r="F170" s="9">
        <v>5</v>
      </c>
      <c r="G170" s="9">
        <v>5</v>
      </c>
      <c r="H170" s="9" t="b">
        <f>FALSE()</f>
        <v>0</v>
      </c>
      <c r="I170" s="9" t="b">
        <f>TRUE()</f>
        <v>1</v>
      </c>
    </row>
    <row r="171" spans="1:9" x14ac:dyDescent="0.25">
      <c r="A171">
        <v>2014</v>
      </c>
      <c r="B171">
        <v>170</v>
      </c>
      <c r="C171" t="s">
        <v>257</v>
      </c>
      <c r="D171" s="9">
        <v>0</v>
      </c>
      <c r="E171" s="9">
        <v>0</v>
      </c>
      <c r="F171" s="9">
        <v>10</v>
      </c>
      <c r="G171" s="9">
        <v>5</v>
      </c>
      <c r="H171" s="9" t="b">
        <f>FALSE()</f>
        <v>0</v>
      </c>
      <c r="I171" s="9" t="b">
        <f>TRUE()</f>
        <v>1</v>
      </c>
    </row>
    <row r="172" spans="1:9" x14ac:dyDescent="0.25">
      <c r="A172">
        <v>2014</v>
      </c>
      <c r="B172">
        <v>171</v>
      </c>
      <c r="C172" t="s">
        <v>228</v>
      </c>
      <c r="D172" s="9">
        <v>0</v>
      </c>
      <c r="E172" s="9">
        <v>3</v>
      </c>
      <c r="F172" s="9">
        <v>11</v>
      </c>
      <c r="G172" s="9">
        <v>3</v>
      </c>
      <c r="H172" s="9" t="b">
        <f>FALSE()</f>
        <v>0</v>
      </c>
      <c r="I172" s="9" t="b">
        <f>TRUE()</f>
        <v>1</v>
      </c>
    </row>
    <row r="173" spans="1:9" x14ac:dyDescent="0.25">
      <c r="A173">
        <v>2014</v>
      </c>
      <c r="B173">
        <v>172</v>
      </c>
      <c r="C173" t="s">
        <v>193</v>
      </c>
      <c r="D173" s="9">
        <v>0</v>
      </c>
      <c r="E173" s="9">
        <v>0</v>
      </c>
      <c r="F173" s="9">
        <v>7</v>
      </c>
      <c r="G173" s="9">
        <v>3</v>
      </c>
      <c r="H173" s="9" t="b">
        <f>FALSE()</f>
        <v>0</v>
      </c>
      <c r="I173" s="9" t="b">
        <f>TRUE()</f>
        <v>1</v>
      </c>
    </row>
    <row r="174" spans="1:9" x14ac:dyDescent="0.25">
      <c r="A174">
        <v>2015</v>
      </c>
      <c r="B174">
        <v>173</v>
      </c>
      <c r="C174" t="s">
        <v>270</v>
      </c>
      <c r="D174" s="9">
        <v>1</v>
      </c>
      <c r="E174" s="9">
        <v>0</v>
      </c>
      <c r="F174" s="9">
        <v>7</v>
      </c>
      <c r="G174" s="9">
        <v>2</v>
      </c>
      <c r="H174" s="9" t="b">
        <f>TRUE()</f>
        <v>1</v>
      </c>
      <c r="I174" s="9" t="b">
        <f>TRUE()</f>
        <v>1</v>
      </c>
    </row>
    <row r="175" spans="1:9" x14ac:dyDescent="0.25">
      <c r="A175">
        <v>2015</v>
      </c>
      <c r="B175">
        <v>174</v>
      </c>
      <c r="C175" t="s">
        <v>229</v>
      </c>
      <c r="D175" s="9">
        <v>0</v>
      </c>
      <c r="E175" s="9">
        <v>0</v>
      </c>
      <c r="F175" s="9">
        <v>7</v>
      </c>
      <c r="G175" s="9">
        <v>1</v>
      </c>
      <c r="H175" s="9" t="b">
        <f>FALSE()</f>
        <v>0</v>
      </c>
      <c r="I175" s="9" t="b">
        <f>TRUE()</f>
        <v>1</v>
      </c>
    </row>
    <row r="176" spans="1:9" x14ac:dyDescent="0.25">
      <c r="A176">
        <v>2015</v>
      </c>
      <c r="B176">
        <v>175</v>
      </c>
      <c r="C176" t="s">
        <v>305</v>
      </c>
      <c r="D176" s="9">
        <v>1</v>
      </c>
      <c r="E176" s="9">
        <v>2</v>
      </c>
      <c r="F176" s="9">
        <v>17</v>
      </c>
      <c r="G176" s="9">
        <v>10</v>
      </c>
      <c r="H176" s="9" t="b">
        <f>TRUE()</f>
        <v>1</v>
      </c>
      <c r="I176" s="9" t="b">
        <f>TRUE()</f>
        <v>1</v>
      </c>
    </row>
    <row r="177" spans="1:9" x14ac:dyDescent="0.25">
      <c r="A177">
        <v>2015</v>
      </c>
      <c r="B177">
        <v>176</v>
      </c>
      <c r="C177" t="s">
        <v>230</v>
      </c>
      <c r="D177" s="9">
        <v>0</v>
      </c>
      <c r="E177" s="9">
        <v>0</v>
      </c>
      <c r="F177" s="9">
        <v>4</v>
      </c>
      <c r="G177" s="9">
        <v>7</v>
      </c>
      <c r="H177" s="9" t="b">
        <f>TRUE()</f>
        <v>1</v>
      </c>
      <c r="I177" s="9" t="b">
        <f>FALSE()</f>
        <v>0</v>
      </c>
    </row>
    <row r="178" spans="1:9" x14ac:dyDescent="0.25">
      <c r="A178">
        <v>2015</v>
      </c>
      <c r="B178">
        <v>177</v>
      </c>
      <c r="C178" t="s">
        <v>151</v>
      </c>
      <c r="D178" s="9">
        <v>1</v>
      </c>
      <c r="E178" s="9">
        <v>0</v>
      </c>
      <c r="F178" s="9">
        <v>6</v>
      </c>
      <c r="G178" s="9">
        <v>3</v>
      </c>
      <c r="H178" s="9" t="b">
        <f>FALSE()</f>
        <v>0</v>
      </c>
      <c r="I178" s="9" t="b">
        <f>TRUE()</f>
        <v>1</v>
      </c>
    </row>
    <row r="179" spans="1:9" x14ac:dyDescent="0.25">
      <c r="A179">
        <v>2015</v>
      </c>
      <c r="B179">
        <v>178</v>
      </c>
      <c r="C179" t="s">
        <v>281</v>
      </c>
      <c r="D179" s="9">
        <v>0</v>
      </c>
      <c r="E179" s="9">
        <v>1</v>
      </c>
      <c r="F179" s="9">
        <v>6</v>
      </c>
      <c r="G179" s="9">
        <v>0</v>
      </c>
      <c r="H179" s="9" t="b">
        <f>FALSE()</f>
        <v>0</v>
      </c>
      <c r="I179" s="9" t="b">
        <f>TRUE()</f>
        <v>1</v>
      </c>
    </row>
    <row r="180" spans="1:9" x14ac:dyDescent="0.25">
      <c r="A180">
        <v>2016</v>
      </c>
      <c r="B180">
        <v>179</v>
      </c>
      <c r="C180" t="s">
        <v>231</v>
      </c>
      <c r="D180" s="9">
        <v>0</v>
      </c>
      <c r="E180" s="9">
        <v>0</v>
      </c>
      <c r="F180" s="9">
        <v>11</v>
      </c>
      <c r="G180" s="9">
        <v>1</v>
      </c>
      <c r="H180" s="9" t="b">
        <f>FALSE()</f>
        <v>0</v>
      </c>
      <c r="I180" s="9" t="b">
        <f>TRUE()</f>
        <v>1</v>
      </c>
    </row>
    <row r="181" spans="1:9" x14ac:dyDescent="0.25">
      <c r="A181">
        <v>2016</v>
      </c>
      <c r="B181">
        <v>180</v>
      </c>
      <c r="C181" t="s">
        <v>168</v>
      </c>
      <c r="D181" s="9">
        <v>0</v>
      </c>
      <c r="E181" s="9">
        <v>0</v>
      </c>
      <c r="F181" s="9">
        <v>7</v>
      </c>
      <c r="G181" s="9">
        <v>2</v>
      </c>
      <c r="H181" s="9" t="b">
        <f>FALSE()</f>
        <v>0</v>
      </c>
      <c r="I181" s="9" t="b">
        <f>TRUE()</f>
        <v>1</v>
      </c>
    </row>
    <row r="182" spans="1:9" x14ac:dyDescent="0.25">
      <c r="A182">
        <v>2016</v>
      </c>
      <c r="B182">
        <v>181</v>
      </c>
      <c r="C182" t="s">
        <v>152</v>
      </c>
      <c r="D182" s="9">
        <v>3</v>
      </c>
      <c r="E182" s="9">
        <v>2</v>
      </c>
      <c r="F182" s="9">
        <v>6</v>
      </c>
      <c r="G182" s="9">
        <v>3</v>
      </c>
      <c r="H182" s="9" t="b">
        <f>FALSE()</f>
        <v>0</v>
      </c>
      <c r="I182" s="9" t="b">
        <f>TRUE()</f>
        <v>1</v>
      </c>
    </row>
    <row r="183" spans="1:9" x14ac:dyDescent="0.25">
      <c r="A183">
        <v>2016</v>
      </c>
      <c r="B183">
        <v>182</v>
      </c>
      <c r="C183" t="s">
        <v>232</v>
      </c>
      <c r="D183" s="9">
        <v>1</v>
      </c>
      <c r="E183" s="9">
        <v>1</v>
      </c>
      <c r="F183" s="9">
        <v>15</v>
      </c>
      <c r="G183" s="9">
        <v>8</v>
      </c>
      <c r="H183" s="9" t="b">
        <f>FALSE()</f>
        <v>0</v>
      </c>
      <c r="I183" s="9" t="b">
        <f>TRUE()</f>
        <v>1</v>
      </c>
    </row>
    <row r="184" spans="1:9" x14ac:dyDescent="0.25">
      <c r="A184">
        <v>2016</v>
      </c>
      <c r="B184">
        <v>183</v>
      </c>
      <c r="C184" t="s">
        <v>194</v>
      </c>
      <c r="D184" s="9">
        <v>0</v>
      </c>
      <c r="E184" s="9">
        <v>0</v>
      </c>
      <c r="F184" s="9">
        <v>11</v>
      </c>
      <c r="G184" s="9">
        <v>4</v>
      </c>
      <c r="H184" s="9" t="b">
        <f>TRUE()</f>
        <v>1</v>
      </c>
      <c r="I184" s="9" t="b">
        <f>TRUE()</f>
        <v>1</v>
      </c>
    </row>
    <row r="185" spans="1:9" x14ac:dyDescent="0.25">
      <c r="A185">
        <v>2016</v>
      </c>
      <c r="B185">
        <v>184</v>
      </c>
      <c r="C185" t="s">
        <v>259</v>
      </c>
      <c r="D185" s="9">
        <v>3</v>
      </c>
      <c r="E185" s="9">
        <v>1</v>
      </c>
      <c r="F185" s="9">
        <v>6</v>
      </c>
      <c r="G185" s="9">
        <v>5</v>
      </c>
      <c r="H185" s="9" t="b">
        <f>TRUE()</f>
        <v>1</v>
      </c>
      <c r="I185" s="9" t="b">
        <f>TRUE()</f>
        <v>1</v>
      </c>
    </row>
    <row r="186" spans="1:9" x14ac:dyDescent="0.25">
      <c r="A186">
        <v>2017</v>
      </c>
      <c r="B186">
        <v>185</v>
      </c>
      <c r="C186" t="s">
        <v>282</v>
      </c>
      <c r="D186" s="9">
        <v>0</v>
      </c>
      <c r="E186" s="9">
        <v>1</v>
      </c>
      <c r="F186" s="9">
        <v>9</v>
      </c>
      <c r="G186" s="9">
        <v>4</v>
      </c>
      <c r="H186" s="9" t="b">
        <f>TRUE()</f>
        <v>1</v>
      </c>
      <c r="I186" s="9" t="b">
        <f>TRUE()</f>
        <v>1</v>
      </c>
    </row>
    <row r="187" spans="1:9" x14ac:dyDescent="0.25">
      <c r="A187">
        <v>2017</v>
      </c>
      <c r="B187">
        <v>186</v>
      </c>
      <c r="C187" t="s">
        <v>153</v>
      </c>
      <c r="D187" s="9">
        <v>0</v>
      </c>
      <c r="E187" s="9">
        <v>0</v>
      </c>
      <c r="F187" s="9">
        <v>8</v>
      </c>
      <c r="G187" s="9">
        <v>4</v>
      </c>
      <c r="H187" s="9" t="b">
        <f>TRUE()</f>
        <v>1</v>
      </c>
      <c r="I187" s="9" t="b">
        <f>TRUE()</f>
        <v>1</v>
      </c>
    </row>
    <row r="188" spans="1:9" x14ac:dyDescent="0.25">
      <c r="A188">
        <v>2017</v>
      </c>
      <c r="B188">
        <v>187</v>
      </c>
      <c r="C188" t="s">
        <v>233</v>
      </c>
      <c r="D188" s="9">
        <v>0</v>
      </c>
      <c r="E188" s="9">
        <v>1</v>
      </c>
      <c r="F188" s="9">
        <v>10</v>
      </c>
      <c r="G188" s="9">
        <v>3</v>
      </c>
      <c r="H188" s="9" t="b">
        <f>FALSE()</f>
        <v>0</v>
      </c>
      <c r="I188" s="9" t="b">
        <f>TRUE()</f>
        <v>1</v>
      </c>
    </row>
    <row r="189" spans="1:9" x14ac:dyDescent="0.25">
      <c r="A189">
        <v>2017</v>
      </c>
      <c r="B189">
        <v>188</v>
      </c>
      <c r="C189" t="s">
        <v>170</v>
      </c>
      <c r="D189" s="9">
        <v>0</v>
      </c>
      <c r="E189" s="9">
        <v>0</v>
      </c>
      <c r="F189" s="9">
        <v>7</v>
      </c>
      <c r="G189" s="9">
        <v>5</v>
      </c>
      <c r="H189" s="9" t="b">
        <f>TRUE()</f>
        <v>1</v>
      </c>
      <c r="I189" s="9" t="b">
        <f>TRUE()</f>
        <v>1</v>
      </c>
    </row>
    <row r="190" spans="1:9" x14ac:dyDescent="0.25">
      <c r="A190">
        <v>2017</v>
      </c>
      <c r="B190">
        <v>189</v>
      </c>
      <c r="C190" t="s">
        <v>272</v>
      </c>
      <c r="D190" s="9">
        <v>0</v>
      </c>
      <c r="E190" s="9">
        <v>0</v>
      </c>
      <c r="F190" s="9">
        <v>7</v>
      </c>
      <c r="G190" s="9">
        <v>3</v>
      </c>
      <c r="H190" s="9" t="b">
        <f>FALSE()</f>
        <v>0</v>
      </c>
      <c r="I190" s="9" t="b">
        <f>FALSE()</f>
        <v>0</v>
      </c>
    </row>
    <row r="191" spans="1:9" x14ac:dyDescent="0.25">
      <c r="A191">
        <v>2017</v>
      </c>
      <c r="B191">
        <v>190</v>
      </c>
      <c r="C191" t="s">
        <v>195</v>
      </c>
      <c r="D191" s="9">
        <v>0</v>
      </c>
      <c r="E191" s="9">
        <v>0</v>
      </c>
      <c r="F191" s="9">
        <v>4</v>
      </c>
      <c r="G191" s="9">
        <v>2</v>
      </c>
      <c r="H191" s="9" t="b">
        <f>FALSE()</f>
        <v>0</v>
      </c>
      <c r="I191" s="9" t="b">
        <f>TRUE()</f>
        <v>1</v>
      </c>
    </row>
    <row r="192" spans="1:9" x14ac:dyDescent="0.25">
      <c r="A192">
        <v>2018</v>
      </c>
      <c r="B192">
        <v>191</v>
      </c>
      <c r="C192" t="s">
        <v>260</v>
      </c>
      <c r="D192" s="9">
        <v>1</v>
      </c>
      <c r="E192" s="9">
        <v>1</v>
      </c>
      <c r="F192" s="9">
        <v>6</v>
      </c>
      <c r="G192" s="9">
        <v>2</v>
      </c>
      <c r="H192" s="9" t="b">
        <f>TRUE()</f>
        <v>1</v>
      </c>
      <c r="I192" s="9" t="b">
        <f>TRUE()</f>
        <v>1</v>
      </c>
    </row>
    <row r="193" spans="1:9" x14ac:dyDescent="0.25">
      <c r="A193">
        <v>2018</v>
      </c>
      <c r="B193">
        <v>192</v>
      </c>
      <c r="C193" t="s">
        <v>283</v>
      </c>
      <c r="D193" s="9">
        <v>1</v>
      </c>
      <c r="E193" s="9">
        <v>1</v>
      </c>
      <c r="F193" s="9">
        <v>5</v>
      </c>
      <c r="G193" s="9">
        <v>2</v>
      </c>
      <c r="H193" s="9" t="b">
        <f>FALSE()</f>
        <v>0</v>
      </c>
      <c r="I193" s="9" t="b">
        <f>TRUE()</f>
        <v>1</v>
      </c>
    </row>
    <row r="194" spans="1:9" x14ac:dyDescent="0.25">
      <c r="A194">
        <v>2018</v>
      </c>
      <c r="B194">
        <v>193</v>
      </c>
      <c r="C194" t="s">
        <v>234</v>
      </c>
      <c r="D194" s="9">
        <v>1</v>
      </c>
      <c r="E194" s="9">
        <v>0</v>
      </c>
      <c r="F194" s="9">
        <v>14</v>
      </c>
      <c r="G194" s="9">
        <v>7</v>
      </c>
      <c r="H194" s="9" t="b">
        <f>FALSE()</f>
        <v>0</v>
      </c>
      <c r="I194" s="9" t="b">
        <f>TRUE()</f>
        <v>1</v>
      </c>
    </row>
    <row r="195" spans="1:9" x14ac:dyDescent="0.25">
      <c r="A195">
        <v>2018</v>
      </c>
      <c r="B195">
        <v>194</v>
      </c>
      <c r="C195" t="s">
        <v>171</v>
      </c>
      <c r="D195" s="9">
        <v>0</v>
      </c>
      <c r="E195" s="9">
        <v>1</v>
      </c>
      <c r="F195" s="9">
        <v>6</v>
      </c>
      <c r="G195" s="9">
        <v>7</v>
      </c>
      <c r="H195" s="9" t="b">
        <f>TRUE()</f>
        <v>1</v>
      </c>
      <c r="I195" s="9" t="b">
        <f>FALSE()</f>
        <v>0</v>
      </c>
    </row>
    <row r="196" spans="1:9" x14ac:dyDescent="0.25">
      <c r="A196">
        <v>2018</v>
      </c>
      <c r="B196">
        <v>195</v>
      </c>
      <c r="C196" t="s">
        <v>273</v>
      </c>
      <c r="D196" s="9">
        <v>0</v>
      </c>
      <c r="E196" s="9">
        <v>0</v>
      </c>
      <c r="F196" s="9">
        <v>6</v>
      </c>
      <c r="G196" s="9">
        <v>3</v>
      </c>
      <c r="H196" s="9" t="b">
        <f>FALSE()</f>
        <v>0</v>
      </c>
      <c r="I196" s="9" t="b">
        <f>FALSE()</f>
        <v>0</v>
      </c>
    </row>
    <row r="197" spans="1:9" x14ac:dyDescent="0.25">
      <c r="A197">
        <v>2018</v>
      </c>
      <c r="B197">
        <v>196</v>
      </c>
      <c r="C197" t="s">
        <v>154</v>
      </c>
      <c r="D197" s="9">
        <v>0</v>
      </c>
      <c r="E197" s="9">
        <v>0</v>
      </c>
      <c r="F197" s="9">
        <v>5</v>
      </c>
      <c r="G197" s="9">
        <v>5</v>
      </c>
      <c r="H197" s="9" t="b">
        <f>TRUE()</f>
        <v>1</v>
      </c>
      <c r="I197" s="9" t="b">
        <f>FALSE()</f>
        <v>0</v>
      </c>
    </row>
    <row r="198" spans="1:9" x14ac:dyDescent="0.25">
      <c r="A198">
        <v>2019</v>
      </c>
      <c r="B198">
        <v>197</v>
      </c>
      <c r="C198" t="s">
        <v>261</v>
      </c>
      <c r="D198" s="9">
        <v>2</v>
      </c>
      <c r="E198" s="9">
        <v>0</v>
      </c>
      <c r="F198" s="9">
        <v>7</v>
      </c>
      <c r="G198" s="9">
        <v>6</v>
      </c>
      <c r="H198" s="9" t="b">
        <f>FALSE()</f>
        <v>0</v>
      </c>
      <c r="I198" s="9" t="b">
        <f>TRUE()</f>
        <v>1</v>
      </c>
    </row>
    <row r="199" spans="1:9" x14ac:dyDescent="0.25">
      <c r="A199">
        <v>2019</v>
      </c>
      <c r="B199">
        <v>198</v>
      </c>
      <c r="C199" t="s">
        <v>284</v>
      </c>
      <c r="D199" s="9">
        <v>0</v>
      </c>
      <c r="E199" s="9">
        <v>1</v>
      </c>
      <c r="F199" s="9">
        <v>9</v>
      </c>
      <c r="G199" s="9">
        <v>6</v>
      </c>
      <c r="H199" s="9" t="b">
        <f>TRUE()</f>
        <v>1</v>
      </c>
      <c r="I199" s="9" t="b">
        <f>TRUE()</f>
        <v>1</v>
      </c>
    </row>
    <row r="200" spans="1:9" x14ac:dyDescent="0.25">
      <c r="A200">
        <v>2019</v>
      </c>
      <c r="B200">
        <v>199</v>
      </c>
      <c r="C200" t="s">
        <v>235</v>
      </c>
      <c r="D200" s="9">
        <v>0</v>
      </c>
      <c r="E200" s="9">
        <v>0</v>
      </c>
      <c r="F200" s="9">
        <v>7</v>
      </c>
      <c r="G200" s="9">
        <v>3</v>
      </c>
      <c r="H200" s="9" t="b">
        <f>TRUE()</f>
        <v>1</v>
      </c>
      <c r="I200" s="9" t="b">
        <f>TRUE()</f>
        <v>1</v>
      </c>
    </row>
    <row r="201" spans="1:9" x14ac:dyDescent="0.25">
      <c r="A201">
        <v>2019</v>
      </c>
      <c r="B201">
        <v>200</v>
      </c>
      <c r="C201" t="s">
        <v>155</v>
      </c>
      <c r="D201" s="9">
        <v>0</v>
      </c>
      <c r="E201" s="9">
        <v>1</v>
      </c>
      <c r="F201" s="9">
        <v>21</v>
      </c>
      <c r="G201" s="9">
        <v>4</v>
      </c>
      <c r="H201" s="9" t="b">
        <f>FALSE()</f>
        <v>0</v>
      </c>
      <c r="I201" s="9" t="b">
        <f>TRUE()</f>
        <v>1</v>
      </c>
    </row>
    <row r="202" spans="1:9" x14ac:dyDescent="0.25">
      <c r="A202">
        <v>2019</v>
      </c>
      <c r="B202">
        <v>201</v>
      </c>
      <c r="C202" t="s">
        <v>172</v>
      </c>
      <c r="D202" s="9">
        <v>0</v>
      </c>
      <c r="E202" s="9">
        <v>0</v>
      </c>
      <c r="F202" s="9">
        <v>5</v>
      </c>
      <c r="G202" s="9">
        <v>6</v>
      </c>
      <c r="H202" s="9" t="b">
        <f>FALSE()</f>
        <v>0</v>
      </c>
      <c r="I202" s="9" t="b">
        <f>TRUE()</f>
        <v>1</v>
      </c>
    </row>
    <row r="203" spans="1:9" x14ac:dyDescent="0.25">
      <c r="A203">
        <v>2019</v>
      </c>
      <c r="B203">
        <v>202</v>
      </c>
      <c r="C203" t="s">
        <v>196</v>
      </c>
      <c r="D203" s="9">
        <v>0</v>
      </c>
      <c r="E203" s="9">
        <v>0</v>
      </c>
      <c r="F203" s="9">
        <v>4</v>
      </c>
      <c r="G203" s="9">
        <v>2</v>
      </c>
      <c r="H203" s="9" t="b">
        <f>FALSE()</f>
        <v>0</v>
      </c>
      <c r="I203" s="9" t="b">
        <f>TRUE()</f>
        <v>1</v>
      </c>
    </row>
    <row r="204" spans="1:9" x14ac:dyDescent="0.25">
      <c r="A204">
        <v>2020</v>
      </c>
      <c r="B204">
        <v>203</v>
      </c>
      <c r="C204" t="s">
        <v>262</v>
      </c>
      <c r="D204" s="9">
        <v>0</v>
      </c>
      <c r="E204" s="9">
        <v>1</v>
      </c>
      <c r="F204" s="9">
        <v>2</v>
      </c>
      <c r="G204" s="9">
        <v>3</v>
      </c>
      <c r="H204" s="9" t="b">
        <f>TRUE()</f>
        <v>1</v>
      </c>
      <c r="I204" s="9" t="b">
        <f>FALSE()</f>
        <v>0</v>
      </c>
    </row>
    <row r="205" spans="1:9" x14ac:dyDescent="0.25">
      <c r="A205">
        <v>2020</v>
      </c>
      <c r="B205">
        <v>204</v>
      </c>
      <c r="C205" t="s">
        <v>197</v>
      </c>
      <c r="D205" s="9">
        <v>0</v>
      </c>
      <c r="E205" s="9">
        <v>1</v>
      </c>
      <c r="F205" s="9">
        <v>5</v>
      </c>
      <c r="G205" s="9">
        <v>1</v>
      </c>
      <c r="H205" s="9" t="b">
        <f>FALSE()</f>
        <v>0</v>
      </c>
      <c r="I205" s="9" t="b">
        <f>TRUE()</f>
        <v>1</v>
      </c>
    </row>
    <row r="206" spans="1:9" x14ac:dyDescent="0.25">
      <c r="A206">
        <v>2020</v>
      </c>
      <c r="B206">
        <v>205</v>
      </c>
      <c r="C206" t="s">
        <v>236</v>
      </c>
      <c r="D206" s="9">
        <v>0</v>
      </c>
      <c r="E206" s="9">
        <v>0</v>
      </c>
      <c r="F206" s="9">
        <v>9</v>
      </c>
      <c r="G206" s="9">
        <v>4</v>
      </c>
      <c r="H206" s="9" t="b">
        <f>TRUE()</f>
        <v>1</v>
      </c>
      <c r="I206" s="9" t="b">
        <f>TRUE()</f>
        <v>1</v>
      </c>
    </row>
    <row r="207" spans="1:9" x14ac:dyDescent="0.25">
      <c r="A207">
        <v>2020</v>
      </c>
      <c r="B207">
        <v>206</v>
      </c>
      <c r="C207" t="s">
        <v>285</v>
      </c>
      <c r="D207" s="9">
        <v>0</v>
      </c>
      <c r="E207" s="9">
        <v>1</v>
      </c>
      <c r="F207" s="9">
        <v>4</v>
      </c>
      <c r="G207" s="9">
        <v>3</v>
      </c>
      <c r="H207" s="9" t="b">
        <f>TRUE()</f>
        <v>1</v>
      </c>
      <c r="I207" s="9" t="b">
        <f>FALSE()</f>
        <v>0</v>
      </c>
    </row>
    <row r="208" spans="1:9" x14ac:dyDescent="0.25">
      <c r="A208">
        <v>2020</v>
      </c>
      <c r="B208">
        <v>207</v>
      </c>
      <c r="C208" t="s">
        <v>198</v>
      </c>
      <c r="D208" s="9">
        <v>3</v>
      </c>
      <c r="E208" s="9">
        <v>0</v>
      </c>
      <c r="F208" s="9">
        <v>2</v>
      </c>
      <c r="G208" s="9">
        <v>5</v>
      </c>
      <c r="H208" s="9" t="b">
        <f>TRUE()</f>
        <v>1</v>
      </c>
      <c r="I208" s="9" t="b">
        <f>TRUE()</f>
        <v>1</v>
      </c>
    </row>
    <row r="209" spans="1:9" x14ac:dyDescent="0.25">
      <c r="A209">
        <v>2021</v>
      </c>
      <c r="B209">
        <v>208</v>
      </c>
      <c r="C209" t="s">
        <v>263</v>
      </c>
      <c r="D209" s="9">
        <v>0</v>
      </c>
      <c r="E209" s="9">
        <v>1</v>
      </c>
      <c r="F209" s="9">
        <v>10</v>
      </c>
      <c r="G209" s="9">
        <v>4</v>
      </c>
      <c r="H209" s="9" t="b">
        <f>FALSE()</f>
        <v>0</v>
      </c>
      <c r="I209" s="9" t="b">
        <f>TRUE()</f>
        <v>1</v>
      </c>
    </row>
    <row r="210" spans="1:9" x14ac:dyDescent="0.25">
      <c r="A210">
        <v>2021</v>
      </c>
      <c r="B210">
        <v>209</v>
      </c>
      <c r="C210" t="s">
        <v>237</v>
      </c>
      <c r="D210" s="9">
        <v>0</v>
      </c>
      <c r="E210" s="9">
        <v>0</v>
      </c>
      <c r="F210" s="9">
        <v>8</v>
      </c>
      <c r="G210" s="9">
        <v>3</v>
      </c>
      <c r="H210" s="9" t="b">
        <f>TRUE()</f>
        <v>1</v>
      </c>
      <c r="I210" s="9" t="b">
        <f>TRUE()</f>
        <v>1</v>
      </c>
    </row>
    <row r="211" spans="1:9" x14ac:dyDescent="0.25">
      <c r="A211">
        <v>2021</v>
      </c>
      <c r="B211">
        <v>210</v>
      </c>
      <c r="C211" t="s">
        <v>286</v>
      </c>
      <c r="D211" s="9">
        <v>0</v>
      </c>
      <c r="E211" s="9">
        <v>0</v>
      </c>
      <c r="F211" s="9">
        <v>5</v>
      </c>
      <c r="G211" s="9">
        <v>2</v>
      </c>
      <c r="H211" s="9" t="b">
        <f>TRUE()</f>
        <v>1</v>
      </c>
      <c r="I211" s="9" t="b">
        <f>FALSE()</f>
        <v>0</v>
      </c>
    </row>
    <row r="212" spans="1:9" x14ac:dyDescent="0.25">
      <c r="A212">
        <v>2021</v>
      </c>
      <c r="B212">
        <v>211</v>
      </c>
      <c r="C212" t="s">
        <v>156</v>
      </c>
      <c r="D212" s="9">
        <v>1</v>
      </c>
      <c r="E212" s="9">
        <v>0</v>
      </c>
      <c r="F212" s="9">
        <v>5</v>
      </c>
      <c r="G212" s="9">
        <v>3</v>
      </c>
      <c r="H212" s="9" t="b">
        <f>FALSE()</f>
        <v>0</v>
      </c>
      <c r="I212" s="9" t="b">
        <f>TRUE()</f>
        <v>1</v>
      </c>
    </row>
    <row r="213" spans="1:9" x14ac:dyDescent="0.25">
      <c r="A213">
        <v>2021</v>
      </c>
      <c r="B213">
        <v>212</v>
      </c>
      <c r="C213" t="s">
        <v>274</v>
      </c>
      <c r="D213" s="9">
        <v>0</v>
      </c>
      <c r="E213" s="9">
        <v>1</v>
      </c>
      <c r="F213" s="9">
        <v>6</v>
      </c>
      <c r="G213" s="9">
        <v>2</v>
      </c>
      <c r="H213" s="9" t="b">
        <f>FALSE()</f>
        <v>0</v>
      </c>
      <c r="I213" s="9" t="b">
        <f>TRUE()</f>
        <v>1</v>
      </c>
    </row>
    <row r="214" spans="1:9" x14ac:dyDescent="0.25">
      <c r="A214">
        <v>2021</v>
      </c>
      <c r="B214">
        <v>213</v>
      </c>
      <c r="C214" t="s">
        <v>238</v>
      </c>
      <c r="D214" s="9">
        <v>1</v>
      </c>
      <c r="E214" s="9">
        <v>0</v>
      </c>
      <c r="F214" s="9">
        <v>9</v>
      </c>
      <c r="G214" s="9">
        <v>6</v>
      </c>
      <c r="H214" s="9" t="b">
        <f>TRUE()</f>
        <v>1</v>
      </c>
      <c r="I214" s="9" t="b">
        <f>TRUE()</f>
        <v>1</v>
      </c>
    </row>
    <row r="215" spans="1:9" x14ac:dyDescent="0.25">
      <c r="A215">
        <v>2022</v>
      </c>
      <c r="B215">
        <v>214</v>
      </c>
      <c r="C215" t="s">
        <v>199</v>
      </c>
      <c r="D215" s="9">
        <v>0</v>
      </c>
      <c r="E215" s="9">
        <v>0</v>
      </c>
      <c r="F215" s="9">
        <v>6</v>
      </c>
      <c r="G215" s="9">
        <v>5</v>
      </c>
      <c r="H215" s="9" t="b">
        <f>FALSE()</f>
        <v>0</v>
      </c>
      <c r="I215" s="9" t="b">
        <f>TRUE()</f>
        <v>1</v>
      </c>
    </row>
    <row r="216" spans="1:9" x14ac:dyDescent="0.25">
      <c r="A216">
        <v>2022</v>
      </c>
      <c r="B216">
        <v>215</v>
      </c>
      <c r="C216" t="s">
        <v>287</v>
      </c>
      <c r="D216" s="9">
        <v>0</v>
      </c>
      <c r="E216" s="9">
        <v>0</v>
      </c>
      <c r="F216" s="9">
        <v>7</v>
      </c>
      <c r="G216" s="9">
        <v>2</v>
      </c>
      <c r="H216" s="9" t="b">
        <f>FALSE()</f>
        <v>0</v>
      </c>
      <c r="I216" s="9" t="b">
        <f>TRUE()</f>
        <v>1</v>
      </c>
    </row>
    <row r="217" spans="1:9" x14ac:dyDescent="0.25">
      <c r="A217">
        <v>2022</v>
      </c>
      <c r="B217">
        <v>216</v>
      </c>
      <c r="C217" t="s">
        <v>275</v>
      </c>
      <c r="D217" s="9">
        <v>0</v>
      </c>
      <c r="E217" s="9">
        <v>0</v>
      </c>
      <c r="F217" s="9">
        <v>4</v>
      </c>
      <c r="G217" s="9">
        <v>2</v>
      </c>
      <c r="H217" s="9" t="b">
        <f>FALSE()</f>
        <v>0</v>
      </c>
      <c r="I217" s="9" t="b">
        <f>FALSE()</f>
        <v>0</v>
      </c>
    </row>
    <row r="218" spans="1:9" x14ac:dyDescent="0.25">
      <c r="A218">
        <v>2022</v>
      </c>
      <c r="B218">
        <v>217</v>
      </c>
      <c r="C218" t="s">
        <v>157</v>
      </c>
      <c r="D218" s="9">
        <v>0</v>
      </c>
      <c r="E218" s="9">
        <v>0</v>
      </c>
      <c r="F218" s="9">
        <v>10</v>
      </c>
      <c r="G218" s="9">
        <v>6</v>
      </c>
      <c r="H218" s="9" t="b">
        <f>TRUE()</f>
        <v>1</v>
      </c>
      <c r="I218" s="9" t="b">
        <f>FALSE()</f>
        <v>0</v>
      </c>
    </row>
    <row r="219" spans="1:9" x14ac:dyDescent="0.25">
      <c r="A219">
        <v>2022</v>
      </c>
      <c r="B219">
        <v>218</v>
      </c>
      <c r="C219" t="s">
        <v>264</v>
      </c>
      <c r="D219" s="9">
        <v>0</v>
      </c>
      <c r="E219" s="9">
        <v>2</v>
      </c>
      <c r="F219" s="9">
        <v>7</v>
      </c>
      <c r="G219" s="9">
        <v>3</v>
      </c>
      <c r="H219" s="9" t="b">
        <f>TRUE()</f>
        <v>1</v>
      </c>
      <c r="I219" s="9" t="b">
        <f>TRUE()</f>
        <v>1</v>
      </c>
    </row>
    <row r="220" spans="1:9" x14ac:dyDescent="0.25">
      <c r="A220">
        <v>2022</v>
      </c>
      <c r="B220">
        <v>219</v>
      </c>
      <c r="C220" t="s">
        <v>200</v>
      </c>
      <c r="D220" s="9">
        <v>0</v>
      </c>
      <c r="E220" s="9">
        <v>0</v>
      </c>
      <c r="F220" s="9">
        <v>9</v>
      </c>
      <c r="G220" s="9">
        <v>1</v>
      </c>
      <c r="H220" s="9" t="b">
        <f>FALSE()</f>
        <v>0</v>
      </c>
      <c r="I220" s="9" t="b">
        <f>TRUE()</f>
        <v>1</v>
      </c>
    </row>
    <row r="221" spans="1:9" x14ac:dyDescent="0.25">
      <c r="A221">
        <v>2023</v>
      </c>
      <c r="B221">
        <v>220</v>
      </c>
      <c r="C221" t="s">
        <v>158</v>
      </c>
      <c r="D221" s="9">
        <v>0</v>
      </c>
      <c r="E221" s="9">
        <v>0</v>
      </c>
      <c r="F221" s="9">
        <v>7</v>
      </c>
      <c r="G221" s="9">
        <v>3</v>
      </c>
      <c r="H221" s="9" t="b">
        <f>FALSE()</f>
        <v>0</v>
      </c>
      <c r="I221" s="9" t="b">
        <f>TRUE()</f>
        <v>1</v>
      </c>
    </row>
    <row r="222" spans="1:9" x14ac:dyDescent="0.25">
      <c r="A222">
        <v>2023</v>
      </c>
      <c r="B222">
        <v>221</v>
      </c>
      <c r="C222" t="s">
        <v>276</v>
      </c>
      <c r="D222" s="9">
        <v>0</v>
      </c>
      <c r="E222" s="9">
        <v>0</v>
      </c>
      <c r="F222" s="9">
        <v>4</v>
      </c>
      <c r="G222" s="9">
        <v>2</v>
      </c>
      <c r="H222" s="9" t="b">
        <f>FALSE()</f>
        <v>0</v>
      </c>
      <c r="I222" s="9" t="b">
        <f>TRUE()</f>
        <v>1</v>
      </c>
    </row>
    <row r="223" spans="1:9" x14ac:dyDescent="0.25">
      <c r="A223">
        <v>2023</v>
      </c>
      <c r="B223">
        <v>222</v>
      </c>
      <c r="C223" t="s">
        <v>265</v>
      </c>
      <c r="D223" s="9">
        <v>0</v>
      </c>
      <c r="E223" s="9">
        <v>0</v>
      </c>
      <c r="F223" s="9">
        <v>6</v>
      </c>
      <c r="G223" s="9">
        <v>4</v>
      </c>
      <c r="H223" s="9" t="b">
        <f>FALSE()</f>
        <v>0</v>
      </c>
      <c r="I223" s="9" t="b">
        <f>FALSE()</f>
        <v>0</v>
      </c>
    </row>
    <row r="224" spans="1:9" x14ac:dyDescent="0.25">
      <c r="A224">
        <v>2023</v>
      </c>
      <c r="B224">
        <v>223</v>
      </c>
      <c r="C224" t="s">
        <v>239</v>
      </c>
      <c r="D224" s="9">
        <v>0</v>
      </c>
      <c r="E224" s="9">
        <v>0</v>
      </c>
      <c r="F224" s="9">
        <v>7</v>
      </c>
      <c r="G224" s="9">
        <v>7</v>
      </c>
      <c r="H224" s="9" t="b">
        <f>TRUE()</f>
        <v>1</v>
      </c>
      <c r="I224" s="9" t="b">
        <f>FALSE()</f>
        <v>0</v>
      </c>
    </row>
    <row r="225" spans="1:9" x14ac:dyDescent="0.25">
      <c r="A225">
        <v>2023</v>
      </c>
      <c r="B225">
        <v>224</v>
      </c>
      <c r="C225" t="s">
        <v>304</v>
      </c>
      <c r="D225" s="9">
        <v>1</v>
      </c>
      <c r="E225" s="9">
        <v>0</v>
      </c>
      <c r="F225" s="9">
        <v>5</v>
      </c>
      <c r="G225" s="9">
        <v>4</v>
      </c>
      <c r="H225" s="9" t="b">
        <f>TRUE()</f>
        <v>1</v>
      </c>
      <c r="I225" s="9" t="b">
        <f>TRUE()</f>
        <v>1</v>
      </c>
    </row>
  </sheetData>
  <conditionalFormatting sqref="H1:H225">
    <cfRule type="iconSet" priority="297">
      <iconSet iconSet="3Symbol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624B3-BCC5-4645-A329-B598BAD0404B}">
  <dimension ref="A1:P52"/>
  <sheetViews>
    <sheetView topLeftCell="A11" zoomScale="80" zoomScaleNormal="80" workbookViewId="0">
      <selection activeCell="K42" sqref="K42"/>
    </sheetView>
  </sheetViews>
  <sheetFormatPr baseColWidth="10" defaultRowHeight="15" x14ac:dyDescent="0.25"/>
  <cols>
    <col min="6" max="9" width="11.5703125" style="1"/>
    <col min="15" max="15" width="11.5703125" style="1"/>
  </cols>
  <sheetData>
    <row r="1" spans="1:16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10</v>
      </c>
      <c r="K1" s="3" t="s">
        <v>9</v>
      </c>
      <c r="N1" s="2" t="s">
        <v>302</v>
      </c>
      <c r="O1" s="3" t="s">
        <v>29</v>
      </c>
      <c r="P1" s="2" t="s">
        <v>303</v>
      </c>
    </row>
    <row r="2" spans="1:16" x14ac:dyDescent="0.25">
      <c r="A2">
        <v>1979</v>
      </c>
      <c r="B2">
        <v>11</v>
      </c>
      <c r="C2">
        <v>2</v>
      </c>
      <c r="D2">
        <v>60</v>
      </c>
      <c r="E2">
        <v>21</v>
      </c>
      <c r="F2" s="4">
        <f>C2/(B2+C2)</f>
        <v>0.15384615384615385</v>
      </c>
      <c r="G2" s="4">
        <f>E2/(D2+E2)</f>
        <v>0.25925925925925924</v>
      </c>
      <c r="H2" s="4">
        <f>1/9</f>
        <v>0.1111111111111111</v>
      </c>
      <c r="I2" s="4">
        <f>9/9</f>
        <v>1</v>
      </c>
      <c r="J2">
        <v>9</v>
      </c>
      <c r="N2" s="18">
        <f>I2/H2</f>
        <v>9</v>
      </c>
      <c r="O2" s="1">
        <f>(C2+E2)/(B2+C2+D2+E2)</f>
        <v>0.24468085106382978</v>
      </c>
      <c r="P2" s="18">
        <f>I2/H2</f>
        <v>9</v>
      </c>
    </row>
    <row r="3" spans="1:16" x14ac:dyDescent="0.25">
      <c r="A3">
        <v>1980</v>
      </c>
      <c r="B3">
        <v>12</v>
      </c>
      <c r="C3">
        <v>2</v>
      </c>
      <c r="D3">
        <v>88</v>
      </c>
      <c r="E3">
        <v>21</v>
      </c>
      <c r="F3" s="4">
        <f>C3/(B3+C3)</f>
        <v>0.14285714285714285</v>
      </c>
      <c r="G3" s="4">
        <f t="shared" ref="G3:G47" si="0">E3/(D3+E3)</f>
        <v>0.19266055045871561</v>
      </c>
      <c r="H3" s="4">
        <f>3/12</f>
        <v>0.25</v>
      </c>
      <c r="I3" s="4">
        <f>12/12</f>
        <v>1</v>
      </c>
      <c r="J3">
        <v>12</v>
      </c>
      <c r="N3" s="18">
        <f t="shared" ref="N3:N47" si="1">I3/H3</f>
        <v>4</v>
      </c>
      <c r="O3" s="1">
        <f>(C3+E3)/(B3+C3+D3+E3)</f>
        <v>0.18699186991869918</v>
      </c>
      <c r="P3" s="18">
        <f t="shared" ref="P3:P47" si="2">I3/H3</f>
        <v>4</v>
      </c>
    </row>
    <row r="4" spans="1:16" x14ac:dyDescent="0.25">
      <c r="A4">
        <v>1981</v>
      </c>
      <c r="B4">
        <v>3</v>
      </c>
      <c r="C4">
        <v>2</v>
      </c>
      <c r="D4">
        <v>50</v>
      </c>
      <c r="E4">
        <v>13</v>
      </c>
      <c r="F4" s="4">
        <f t="shared" ref="F4:F47" si="3">C4/(B4+C4)</f>
        <v>0.4</v>
      </c>
      <c r="G4" s="4">
        <f t="shared" si="0"/>
        <v>0.20634920634920634</v>
      </c>
      <c r="H4" s="4">
        <f>2/6</f>
        <v>0.33333333333333331</v>
      </c>
      <c r="I4" s="4">
        <f>6/6</f>
        <v>1</v>
      </c>
      <c r="J4">
        <v>6</v>
      </c>
      <c r="N4" s="18">
        <f t="shared" si="1"/>
        <v>3</v>
      </c>
      <c r="O4" s="1">
        <f t="shared" ref="O4:O47" si="4">(C4+E4)/(B4+C4+D4+E4)</f>
        <v>0.22058823529411764</v>
      </c>
      <c r="P4" s="18">
        <f t="shared" si="2"/>
        <v>3</v>
      </c>
    </row>
    <row r="5" spans="1:16" x14ac:dyDescent="0.25">
      <c r="A5">
        <v>1982</v>
      </c>
      <c r="B5">
        <v>1</v>
      </c>
      <c r="C5">
        <v>0</v>
      </c>
      <c r="D5">
        <v>21</v>
      </c>
      <c r="E5">
        <v>1</v>
      </c>
      <c r="F5" s="4">
        <f t="shared" si="3"/>
        <v>0</v>
      </c>
      <c r="G5" s="4">
        <f t="shared" si="0"/>
        <v>4.5454545454545456E-2</v>
      </c>
      <c r="H5" s="4">
        <f>0/2</f>
        <v>0</v>
      </c>
      <c r="I5" s="4">
        <f>2/2</f>
        <v>1</v>
      </c>
      <c r="J5">
        <v>2</v>
      </c>
      <c r="K5" t="s">
        <v>11</v>
      </c>
      <c r="N5" s="18" t="e">
        <f t="shared" si="1"/>
        <v>#DIV/0!</v>
      </c>
      <c r="O5" s="1">
        <f t="shared" si="4"/>
        <v>4.3478260869565216E-2</v>
      </c>
      <c r="P5" s="18">
        <v>10</v>
      </c>
    </row>
    <row r="6" spans="1:16" x14ac:dyDescent="0.25">
      <c r="A6">
        <v>1983</v>
      </c>
      <c r="B6">
        <v>0</v>
      </c>
      <c r="C6">
        <v>0</v>
      </c>
      <c r="D6">
        <v>27</v>
      </c>
      <c r="E6">
        <v>8</v>
      </c>
      <c r="F6" s="4" t="e">
        <f t="shared" si="3"/>
        <v>#DIV/0!</v>
      </c>
      <c r="G6" s="4">
        <f t="shared" si="0"/>
        <v>0.22857142857142856</v>
      </c>
      <c r="H6" s="4">
        <f>2/3</f>
        <v>0.66666666666666663</v>
      </c>
      <c r="I6" s="4">
        <f>3/3</f>
        <v>1</v>
      </c>
      <c r="J6">
        <v>3</v>
      </c>
      <c r="N6" s="18">
        <f t="shared" si="1"/>
        <v>1.5</v>
      </c>
      <c r="O6" s="1">
        <f t="shared" si="4"/>
        <v>0.22857142857142856</v>
      </c>
      <c r="P6" s="18">
        <f t="shared" si="2"/>
        <v>1.5</v>
      </c>
    </row>
    <row r="7" spans="1:16" x14ac:dyDescent="0.25">
      <c r="A7">
        <v>1984</v>
      </c>
      <c r="B7">
        <v>1</v>
      </c>
      <c r="C7">
        <v>0</v>
      </c>
      <c r="D7">
        <v>19</v>
      </c>
      <c r="E7">
        <v>4</v>
      </c>
      <c r="F7" s="4">
        <f t="shared" si="3"/>
        <v>0</v>
      </c>
      <c r="G7" s="4">
        <f t="shared" si="0"/>
        <v>0.17391304347826086</v>
      </c>
      <c r="H7" s="4">
        <f>0/2</f>
        <v>0</v>
      </c>
      <c r="I7" s="4">
        <f>2/2</f>
        <v>1</v>
      </c>
      <c r="J7">
        <v>2</v>
      </c>
      <c r="N7" s="18" t="e">
        <f t="shared" si="1"/>
        <v>#DIV/0!</v>
      </c>
      <c r="O7" s="1">
        <f t="shared" si="4"/>
        <v>0.16666666666666666</v>
      </c>
      <c r="P7" s="18">
        <v>10</v>
      </c>
    </row>
    <row r="8" spans="1:16" x14ac:dyDescent="0.25">
      <c r="A8">
        <v>1985</v>
      </c>
      <c r="B8">
        <v>1</v>
      </c>
      <c r="C8">
        <v>0</v>
      </c>
      <c r="D8">
        <v>13</v>
      </c>
      <c r="E8">
        <v>3</v>
      </c>
      <c r="F8" s="4">
        <f t="shared" si="3"/>
        <v>0</v>
      </c>
      <c r="G8" s="4">
        <f t="shared" si="0"/>
        <v>0.1875</v>
      </c>
      <c r="H8" s="4">
        <f>0/2</f>
        <v>0</v>
      </c>
      <c r="I8" s="4">
        <f>2/2</f>
        <v>1</v>
      </c>
      <c r="J8">
        <v>2</v>
      </c>
      <c r="K8" t="s">
        <v>12</v>
      </c>
      <c r="N8" s="18" t="e">
        <f t="shared" si="1"/>
        <v>#DIV/0!</v>
      </c>
      <c r="O8" s="1">
        <f t="shared" si="4"/>
        <v>0.17647058823529413</v>
      </c>
      <c r="P8" s="18">
        <v>10</v>
      </c>
    </row>
    <row r="9" spans="1:16" x14ac:dyDescent="0.25">
      <c r="A9">
        <v>1986</v>
      </c>
      <c r="B9">
        <v>4</v>
      </c>
      <c r="C9">
        <v>0</v>
      </c>
      <c r="D9">
        <v>24</v>
      </c>
      <c r="E9">
        <v>7</v>
      </c>
      <c r="F9" s="4">
        <f t="shared" si="3"/>
        <v>0</v>
      </c>
      <c r="G9" s="4">
        <f t="shared" si="0"/>
        <v>0.22580645161290322</v>
      </c>
      <c r="H9" s="4">
        <f>0/3</f>
        <v>0</v>
      </c>
      <c r="I9" s="4">
        <f>2/3</f>
        <v>0.66666666666666663</v>
      </c>
      <c r="J9">
        <v>3</v>
      </c>
      <c r="N9" s="18" t="e">
        <f t="shared" si="1"/>
        <v>#DIV/0!</v>
      </c>
      <c r="O9" s="1">
        <f t="shared" si="4"/>
        <v>0.2</v>
      </c>
      <c r="P9" s="18">
        <v>6.67</v>
      </c>
    </row>
    <row r="10" spans="1:16" x14ac:dyDescent="0.25">
      <c r="A10">
        <v>1987</v>
      </c>
      <c r="B10">
        <v>1</v>
      </c>
      <c r="C10">
        <v>0</v>
      </c>
      <c r="D10">
        <v>13</v>
      </c>
      <c r="E10">
        <v>6</v>
      </c>
      <c r="F10" s="4">
        <f t="shared" si="3"/>
        <v>0</v>
      </c>
      <c r="G10" s="4">
        <f t="shared" si="0"/>
        <v>0.31578947368421051</v>
      </c>
      <c r="H10" s="4">
        <f>0/2</f>
        <v>0</v>
      </c>
      <c r="I10" s="4">
        <f>2/2</f>
        <v>1</v>
      </c>
      <c r="J10">
        <v>2</v>
      </c>
      <c r="N10" s="18" t="e">
        <f t="shared" si="1"/>
        <v>#DIV/0!</v>
      </c>
      <c r="O10" s="1">
        <f t="shared" si="4"/>
        <v>0.3</v>
      </c>
      <c r="P10" s="18">
        <v>10</v>
      </c>
    </row>
    <row r="11" spans="1:16" x14ac:dyDescent="0.25">
      <c r="A11">
        <v>1988</v>
      </c>
      <c r="B11">
        <v>2</v>
      </c>
      <c r="C11">
        <v>2</v>
      </c>
      <c r="D11">
        <v>18</v>
      </c>
      <c r="E11">
        <v>11</v>
      </c>
      <c r="F11" s="4">
        <f t="shared" si="3"/>
        <v>0.5</v>
      </c>
      <c r="G11" s="4">
        <f t="shared" si="0"/>
        <v>0.37931034482758619</v>
      </c>
      <c r="H11" s="4">
        <f>1/2</f>
        <v>0.5</v>
      </c>
      <c r="I11" s="4">
        <f>2/2</f>
        <v>1</v>
      </c>
      <c r="J11">
        <v>2</v>
      </c>
      <c r="N11" s="18">
        <f t="shared" si="1"/>
        <v>2</v>
      </c>
      <c r="O11" s="1">
        <f t="shared" si="4"/>
        <v>0.39393939393939392</v>
      </c>
      <c r="P11" s="18">
        <f t="shared" si="2"/>
        <v>2</v>
      </c>
    </row>
    <row r="12" spans="1:16" x14ac:dyDescent="0.25">
      <c r="A12">
        <v>1989</v>
      </c>
      <c r="B12">
        <v>0</v>
      </c>
      <c r="C12">
        <v>0</v>
      </c>
      <c r="D12">
        <v>23</v>
      </c>
      <c r="E12">
        <v>6</v>
      </c>
      <c r="F12" s="4" t="e">
        <f t="shared" si="3"/>
        <v>#DIV/0!</v>
      </c>
      <c r="G12" s="4">
        <f t="shared" si="0"/>
        <v>0.20689655172413793</v>
      </c>
      <c r="H12" s="4">
        <f>1/2</f>
        <v>0.5</v>
      </c>
      <c r="I12" s="4">
        <f>2/2</f>
        <v>1</v>
      </c>
      <c r="J12">
        <v>2</v>
      </c>
      <c r="N12" s="18">
        <f t="shared" si="1"/>
        <v>2</v>
      </c>
      <c r="O12" s="1">
        <f t="shared" si="4"/>
        <v>0.20689655172413793</v>
      </c>
      <c r="P12" s="18">
        <f t="shared" si="2"/>
        <v>2</v>
      </c>
    </row>
    <row r="13" spans="1:16" x14ac:dyDescent="0.25">
      <c r="A13">
        <v>1990</v>
      </c>
      <c r="B13">
        <v>2</v>
      </c>
      <c r="C13">
        <v>4</v>
      </c>
      <c r="D13">
        <v>20</v>
      </c>
      <c r="E13">
        <v>5</v>
      </c>
      <c r="F13" s="4">
        <f t="shared" si="3"/>
        <v>0.66666666666666663</v>
      </c>
      <c r="G13" s="4">
        <f t="shared" si="0"/>
        <v>0.2</v>
      </c>
      <c r="H13" s="4">
        <f>0/3</f>
        <v>0</v>
      </c>
      <c r="I13" s="4">
        <f>3/3</f>
        <v>1</v>
      </c>
      <c r="J13">
        <v>3</v>
      </c>
      <c r="K13" t="s">
        <v>13</v>
      </c>
      <c r="N13" s="18" t="e">
        <f t="shared" si="1"/>
        <v>#DIV/0!</v>
      </c>
      <c r="O13" s="1">
        <f t="shared" si="4"/>
        <v>0.29032258064516131</v>
      </c>
      <c r="P13" s="18">
        <v>10</v>
      </c>
    </row>
    <row r="14" spans="1:16" x14ac:dyDescent="0.25">
      <c r="A14">
        <v>1991</v>
      </c>
      <c r="B14" s="2">
        <v>1</v>
      </c>
      <c r="C14">
        <v>2</v>
      </c>
      <c r="D14" s="2">
        <v>30</v>
      </c>
      <c r="E14" s="2">
        <v>11</v>
      </c>
      <c r="F14" s="1">
        <f t="shared" si="3"/>
        <v>0.66666666666666663</v>
      </c>
      <c r="G14" s="1">
        <f t="shared" si="0"/>
        <v>0.26829268292682928</v>
      </c>
      <c r="H14" s="1">
        <f>0/4</f>
        <v>0</v>
      </c>
      <c r="I14" s="1">
        <f>4/4</f>
        <v>1</v>
      </c>
      <c r="J14">
        <v>4</v>
      </c>
      <c r="K14" t="s">
        <v>13</v>
      </c>
      <c r="N14" s="18" t="e">
        <f t="shared" si="1"/>
        <v>#DIV/0!</v>
      </c>
      <c r="O14" s="1">
        <f t="shared" si="4"/>
        <v>0.29545454545454547</v>
      </c>
      <c r="P14" s="18">
        <v>10</v>
      </c>
    </row>
    <row r="15" spans="1:16" x14ac:dyDescent="0.25">
      <c r="A15">
        <v>1992</v>
      </c>
      <c r="B15" s="2">
        <v>2</v>
      </c>
      <c r="C15">
        <v>9</v>
      </c>
      <c r="D15" s="2">
        <v>35</v>
      </c>
      <c r="E15" s="2">
        <v>6</v>
      </c>
      <c r="F15" s="1">
        <f t="shared" si="3"/>
        <v>0.81818181818181823</v>
      </c>
      <c r="G15" s="1">
        <f t="shared" si="0"/>
        <v>0.14634146341463414</v>
      </c>
      <c r="H15" s="1">
        <f>0/3</f>
        <v>0</v>
      </c>
      <c r="I15" s="1">
        <f>3/3</f>
        <v>1</v>
      </c>
      <c r="J15">
        <v>3</v>
      </c>
      <c r="K15" t="s">
        <v>13</v>
      </c>
      <c r="N15" s="18" t="e">
        <f t="shared" si="1"/>
        <v>#DIV/0!</v>
      </c>
      <c r="O15" s="1">
        <f t="shared" si="4"/>
        <v>0.28846153846153844</v>
      </c>
      <c r="P15" s="18">
        <v>10</v>
      </c>
    </row>
    <row r="16" spans="1:16" x14ac:dyDescent="0.25">
      <c r="A16">
        <v>1993</v>
      </c>
      <c r="F16" s="1" t="e">
        <f>C16/(B16+C16)</f>
        <v>#DIV/0!</v>
      </c>
      <c r="G16" s="1" t="e">
        <f>E16/(D16+E16)</f>
        <v>#DIV/0!</v>
      </c>
      <c r="J16">
        <v>0</v>
      </c>
      <c r="N16" s="18" t="e">
        <f t="shared" si="1"/>
        <v>#DIV/0!</v>
      </c>
      <c r="O16" s="1" t="e">
        <f t="shared" si="4"/>
        <v>#DIV/0!</v>
      </c>
      <c r="P16" s="18" t="e">
        <f t="shared" si="2"/>
        <v>#DIV/0!</v>
      </c>
    </row>
    <row r="17" spans="1:16" x14ac:dyDescent="0.25">
      <c r="A17">
        <v>1994</v>
      </c>
      <c r="B17">
        <v>2</v>
      </c>
      <c r="C17">
        <v>1</v>
      </c>
      <c r="D17">
        <v>26</v>
      </c>
      <c r="E17">
        <v>16</v>
      </c>
      <c r="F17" s="1">
        <f>C17/(B17+C17)</f>
        <v>0.33333333333333331</v>
      </c>
      <c r="G17" s="1">
        <f>E17/(D17+E17)</f>
        <v>0.38095238095238093</v>
      </c>
      <c r="H17" s="1">
        <f>0/4</f>
        <v>0</v>
      </c>
      <c r="I17" s="1">
        <f>4/4</f>
        <v>1</v>
      </c>
      <c r="J17">
        <v>4</v>
      </c>
      <c r="K17" t="s">
        <v>14</v>
      </c>
      <c r="N17" s="18" t="e">
        <f t="shared" si="1"/>
        <v>#DIV/0!</v>
      </c>
      <c r="O17" s="1">
        <f t="shared" si="4"/>
        <v>0.37777777777777777</v>
      </c>
      <c r="P17" s="18">
        <v>10</v>
      </c>
    </row>
    <row r="18" spans="1:16" x14ac:dyDescent="0.25">
      <c r="A18">
        <v>1995</v>
      </c>
      <c r="B18">
        <v>4</v>
      </c>
      <c r="C18">
        <v>5</v>
      </c>
      <c r="D18">
        <v>49</v>
      </c>
      <c r="E18">
        <v>30</v>
      </c>
      <c r="F18" s="1">
        <f t="shared" si="3"/>
        <v>0.55555555555555558</v>
      </c>
      <c r="G18" s="1">
        <f t="shared" si="0"/>
        <v>0.379746835443038</v>
      </c>
      <c r="H18" s="1">
        <f>4/6</f>
        <v>0.66666666666666663</v>
      </c>
      <c r="I18" s="1">
        <f>5/6</f>
        <v>0.83333333333333337</v>
      </c>
      <c r="J18">
        <v>6</v>
      </c>
      <c r="K18" t="s">
        <v>14</v>
      </c>
      <c r="N18" s="18">
        <f t="shared" si="1"/>
        <v>1.2500000000000002</v>
      </c>
      <c r="O18" s="1">
        <f t="shared" si="4"/>
        <v>0.39772727272727271</v>
      </c>
      <c r="P18" s="18">
        <f t="shared" si="2"/>
        <v>1.2500000000000002</v>
      </c>
    </row>
    <row r="19" spans="1:16" x14ac:dyDescent="0.25">
      <c r="A19">
        <v>1996</v>
      </c>
      <c r="B19">
        <v>2</v>
      </c>
      <c r="C19">
        <v>2</v>
      </c>
      <c r="D19" s="2">
        <v>49</v>
      </c>
      <c r="E19" s="2">
        <v>31</v>
      </c>
      <c r="F19" s="1">
        <f t="shared" si="3"/>
        <v>0.5</v>
      </c>
      <c r="G19" s="1">
        <f t="shared" si="0"/>
        <v>0.38750000000000001</v>
      </c>
      <c r="H19" s="1">
        <f>3/6</f>
        <v>0.5</v>
      </c>
      <c r="I19" s="1">
        <f>4/6</f>
        <v>0.66666666666666663</v>
      </c>
      <c r="J19">
        <v>6</v>
      </c>
      <c r="K19" t="s">
        <v>14</v>
      </c>
      <c r="N19" s="18">
        <f t="shared" si="1"/>
        <v>1.3333333333333333</v>
      </c>
      <c r="O19" s="1">
        <f t="shared" si="4"/>
        <v>0.39285714285714285</v>
      </c>
      <c r="P19" s="18">
        <f t="shared" si="2"/>
        <v>1.3333333333333333</v>
      </c>
    </row>
    <row r="20" spans="1:16" x14ac:dyDescent="0.25">
      <c r="A20">
        <v>1997</v>
      </c>
      <c r="B20">
        <v>2</v>
      </c>
      <c r="C20">
        <v>1</v>
      </c>
      <c r="D20" s="2">
        <v>28</v>
      </c>
      <c r="E20" s="2">
        <v>26</v>
      </c>
      <c r="F20" s="1">
        <f t="shared" si="3"/>
        <v>0.33333333333333331</v>
      </c>
      <c r="G20" s="1">
        <f t="shared" si="0"/>
        <v>0.48148148148148145</v>
      </c>
      <c r="H20" s="1">
        <f>2/5</f>
        <v>0.4</v>
      </c>
      <c r="I20" s="1">
        <f>1/5</f>
        <v>0.2</v>
      </c>
      <c r="J20">
        <v>5</v>
      </c>
      <c r="N20" s="18">
        <f t="shared" si="1"/>
        <v>0.5</v>
      </c>
      <c r="O20" s="1">
        <f t="shared" si="4"/>
        <v>0.47368421052631576</v>
      </c>
      <c r="P20" s="18">
        <f t="shared" si="2"/>
        <v>0.5</v>
      </c>
    </row>
    <row r="21" spans="1:16" x14ac:dyDescent="0.25">
      <c r="A21">
        <v>1998</v>
      </c>
      <c r="B21">
        <v>0</v>
      </c>
      <c r="C21">
        <v>2</v>
      </c>
      <c r="D21" s="2">
        <v>29</v>
      </c>
      <c r="E21" s="2">
        <v>5</v>
      </c>
      <c r="F21" s="1">
        <f t="shared" si="3"/>
        <v>1</v>
      </c>
      <c r="G21" s="1">
        <f t="shared" si="0"/>
        <v>0.14705882352941177</v>
      </c>
      <c r="H21" s="1">
        <f>0/5</f>
        <v>0</v>
      </c>
      <c r="I21" s="1">
        <f>4/5</f>
        <v>0.8</v>
      </c>
      <c r="J21">
        <v>5</v>
      </c>
      <c r="N21" s="18" t="e">
        <f t="shared" si="1"/>
        <v>#DIV/0!</v>
      </c>
      <c r="O21" s="1">
        <f t="shared" si="4"/>
        <v>0.19444444444444445</v>
      </c>
      <c r="P21" s="18">
        <v>8</v>
      </c>
    </row>
    <row r="22" spans="1:16" x14ac:dyDescent="0.25">
      <c r="A22">
        <v>1999</v>
      </c>
      <c r="B22">
        <v>3</v>
      </c>
      <c r="C22">
        <v>1</v>
      </c>
      <c r="D22" s="2">
        <v>32</v>
      </c>
      <c r="E22" s="2">
        <v>16</v>
      </c>
      <c r="F22" s="1">
        <f t="shared" si="3"/>
        <v>0.25</v>
      </c>
      <c r="G22" s="1">
        <f t="shared" si="0"/>
        <v>0.33333333333333331</v>
      </c>
      <c r="H22" s="1">
        <f>0/6</f>
        <v>0</v>
      </c>
      <c r="I22" s="1">
        <f>5/6</f>
        <v>0.83333333333333337</v>
      </c>
      <c r="J22">
        <v>6</v>
      </c>
      <c r="N22" s="18" t="e">
        <f t="shared" si="1"/>
        <v>#DIV/0!</v>
      </c>
      <c r="O22" s="1">
        <f t="shared" si="4"/>
        <v>0.32692307692307693</v>
      </c>
      <c r="P22" s="18">
        <v>8.33</v>
      </c>
    </row>
    <row r="23" spans="1:16" x14ac:dyDescent="0.25">
      <c r="A23">
        <v>2000</v>
      </c>
      <c r="B23">
        <v>1</v>
      </c>
      <c r="C23">
        <v>0</v>
      </c>
      <c r="D23" s="2">
        <v>25</v>
      </c>
      <c r="E23" s="2">
        <v>13</v>
      </c>
      <c r="F23" s="1">
        <f t="shared" si="3"/>
        <v>0</v>
      </c>
      <c r="G23" s="1">
        <f t="shared" si="0"/>
        <v>0.34210526315789475</v>
      </c>
      <c r="H23" s="1">
        <f>1/6</f>
        <v>0.16666666666666666</v>
      </c>
      <c r="I23" s="1">
        <f>5/6</f>
        <v>0.83333333333333337</v>
      </c>
      <c r="J23">
        <v>6</v>
      </c>
      <c r="N23" s="18">
        <f t="shared" si="1"/>
        <v>5.0000000000000009</v>
      </c>
      <c r="O23" s="1">
        <f t="shared" si="4"/>
        <v>0.33333333333333331</v>
      </c>
      <c r="P23" s="18">
        <f t="shared" si="2"/>
        <v>5.0000000000000009</v>
      </c>
    </row>
    <row r="24" spans="1:16" x14ac:dyDescent="0.25">
      <c r="A24">
        <v>2001</v>
      </c>
      <c r="B24">
        <v>1</v>
      </c>
      <c r="C24">
        <v>3</v>
      </c>
      <c r="D24" s="2">
        <v>42</v>
      </c>
      <c r="E24" s="2">
        <v>27</v>
      </c>
      <c r="F24" s="1">
        <f t="shared" si="3"/>
        <v>0.75</v>
      </c>
      <c r="G24" s="1">
        <f t="shared" si="0"/>
        <v>0.39130434782608697</v>
      </c>
      <c r="H24" s="1">
        <f>4/7</f>
        <v>0.5714285714285714</v>
      </c>
      <c r="I24" s="1">
        <f>3/7</f>
        <v>0.42857142857142855</v>
      </c>
      <c r="J24">
        <v>7</v>
      </c>
      <c r="K24" t="s">
        <v>15</v>
      </c>
      <c r="N24" s="18">
        <f t="shared" si="1"/>
        <v>0.75</v>
      </c>
      <c r="O24" s="1">
        <f t="shared" si="4"/>
        <v>0.41095890410958902</v>
      </c>
      <c r="P24" s="18">
        <f t="shared" si="2"/>
        <v>0.75</v>
      </c>
    </row>
    <row r="25" spans="1:16" x14ac:dyDescent="0.25">
      <c r="A25">
        <v>2002</v>
      </c>
      <c r="B25">
        <v>1</v>
      </c>
      <c r="C25">
        <v>4</v>
      </c>
      <c r="D25" s="2">
        <v>24</v>
      </c>
      <c r="E25" s="2">
        <v>14</v>
      </c>
      <c r="F25" s="1">
        <f t="shared" si="3"/>
        <v>0.8</v>
      </c>
      <c r="G25" s="1">
        <f t="shared" si="0"/>
        <v>0.36842105263157893</v>
      </c>
      <c r="H25" s="1">
        <f>1/5</f>
        <v>0.2</v>
      </c>
      <c r="I25" s="1">
        <f>2/5</f>
        <v>0.4</v>
      </c>
      <c r="J25">
        <v>5</v>
      </c>
      <c r="N25" s="18">
        <f t="shared" si="1"/>
        <v>2</v>
      </c>
      <c r="O25" s="1">
        <f t="shared" si="4"/>
        <v>0.41860465116279072</v>
      </c>
      <c r="P25" s="18">
        <f t="shared" si="2"/>
        <v>2</v>
      </c>
    </row>
    <row r="26" spans="1:16" x14ac:dyDescent="0.25">
      <c r="A26">
        <v>2003</v>
      </c>
      <c r="B26">
        <v>0</v>
      </c>
      <c r="C26">
        <v>4</v>
      </c>
      <c r="D26" s="5">
        <v>35</v>
      </c>
      <c r="E26" s="5">
        <v>15</v>
      </c>
      <c r="F26" s="1">
        <f t="shared" si="3"/>
        <v>1</v>
      </c>
      <c r="G26" s="1">
        <f t="shared" si="0"/>
        <v>0.3</v>
      </c>
      <c r="H26" s="1">
        <f>2/7</f>
        <v>0.2857142857142857</v>
      </c>
      <c r="I26" s="1">
        <f>7/7</f>
        <v>1</v>
      </c>
      <c r="J26">
        <v>7</v>
      </c>
      <c r="N26" s="18">
        <f t="shared" si="1"/>
        <v>3.5</v>
      </c>
      <c r="O26" s="1">
        <f t="shared" si="4"/>
        <v>0.35185185185185186</v>
      </c>
      <c r="P26" s="18">
        <f t="shared" si="2"/>
        <v>3.5</v>
      </c>
    </row>
    <row r="27" spans="1:16" x14ac:dyDescent="0.25">
      <c r="A27">
        <v>2004</v>
      </c>
      <c r="B27">
        <v>1</v>
      </c>
      <c r="C27">
        <v>1</v>
      </c>
      <c r="D27" s="5">
        <v>35</v>
      </c>
      <c r="E27" s="5">
        <v>19</v>
      </c>
      <c r="F27" s="1">
        <f t="shared" si="3"/>
        <v>0.5</v>
      </c>
      <c r="G27" s="1">
        <f t="shared" si="0"/>
        <v>0.35185185185185186</v>
      </c>
      <c r="H27" s="1">
        <f>3/6</f>
        <v>0.5</v>
      </c>
      <c r="I27" s="1">
        <f>5/6</f>
        <v>0.83333333333333337</v>
      </c>
      <c r="J27">
        <v>6</v>
      </c>
      <c r="N27" s="18">
        <f t="shared" si="1"/>
        <v>1.6666666666666667</v>
      </c>
      <c r="O27" s="1">
        <f t="shared" si="4"/>
        <v>0.35714285714285715</v>
      </c>
      <c r="P27" s="18">
        <f t="shared" si="2"/>
        <v>1.6666666666666667</v>
      </c>
    </row>
    <row r="28" spans="1:16" x14ac:dyDescent="0.25">
      <c r="A28">
        <v>2005</v>
      </c>
      <c r="B28">
        <v>0</v>
      </c>
      <c r="C28">
        <v>1</v>
      </c>
      <c r="D28" s="5">
        <v>6</v>
      </c>
      <c r="E28" s="5">
        <v>3</v>
      </c>
      <c r="F28" s="1">
        <f t="shared" si="3"/>
        <v>1</v>
      </c>
      <c r="G28" s="1">
        <f t="shared" si="0"/>
        <v>0.33333333333333331</v>
      </c>
      <c r="H28" s="1">
        <f>0/1</f>
        <v>0</v>
      </c>
      <c r="I28" s="1">
        <f>1/1</f>
        <v>1</v>
      </c>
      <c r="J28">
        <v>1</v>
      </c>
      <c r="K28" t="s">
        <v>16</v>
      </c>
      <c r="N28" s="18" t="e">
        <f t="shared" si="1"/>
        <v>#DIV/0!</v>
      </c>
      <c r="O28" s="1">
        <f t="shared" si="4"/>
        <v>0.4</v>
      </c>
      <c r="P28" s="18">
        <v>10</v>
      </c>
    </row>
    <row r="29" spans="1:16" x14ac:dyDescent="0.25">
      <c r="A29">
        <v>2006</v>
      </c>
      <c r="D29" s="5"/>
      <c r="E29" s="5"/>
      <c r="F29" s="1" t="e">
        <f t="shared" si="3"/>
        <v>#DIV/0!</v>
      </c>
      <c r="G29" s="1" t="e">
        <f t="shared" si="0"/>
        <v>#DIV/0!</v>
      </c>
      <c r="K29" t="s">
        <v>17</v>
      </c>
      <c r="N29" s="18" t="e">
        <f t="shared" si="1"/>
        <v>#DIV/0!</v>
      </c>
      <c r="O29" s="1" t="e">
        <f t="shared" si="4"/>
        <v>#DIV/0!</v>
      </c>
      <c r="P29" s="18" t="e">
        <f t="shared" si="2"/>
        <v>#DIV/0!</v>
      </c>
    </row>
    <row r="30" spans="1:16" x14ac:dyDescent="0.25">
      <c r="A30">
        <v>2007</v>
      </c>
      <c r="D30" s="5"/>
      <c r="E30" s="5"/>
      <c r="F30" s="1" t="e">
        <f t="shared" si="3"/>
        <v>#DIV/0!</v>
      </c>
      <c r="G30" s="1" t="e">
        <f t="shared" si="0"/>
        <v>#DIV/0!</v>
      </c>
      <c r="K30" t="s">
        <v>17</v>
      </c>
      <c r="N30" s="18" t="e">
        <f t="shared" si="1"/>
        <v>#DIV/0!</v>
      </c>
      <c r="O30" s="1" t="e">
        <f t="shared" si="4"/>
        <v>#DIV/0!</v>
      </c>
      <c r="P30" s="18" t="e">
        <f t="shared" si="2"/>
        <v>#DIV/0!</v>
      </c>
    </row>
    <row r="31" spans="1:16" x14ac:dyDescent="0.25">
      <c r="A31">
        <v>2008</v>
      </c>
      <c r="B31">
        <v>5</v>
      </c>
      <c r="C31">
        <v>1</v>
      </c>
      <c r="D31" s="5">
        <v>50</v>
      </c>
      <c r="E31" s="5">
        <v>15</v>
      </c>
      <c r="F31" s="1">
        <f t="shared" si="3"/>
        <v>0.16666666666666666</v>
      </c>
      <c r="G31" s="1">
        <f t="shared" si="0"/>
        <v>0.23076923076923078</v>
      </c>
      <c r="H31" s="1">
        <f>1/7</f>
        <v>0.14285714285714285</v>
      </c>
      <c r="I31" s="1">
        <f>7/7</f>
        <v>1</v>
      </c>
      <c r="J31">
        <v>7</v>
      </c>
      <c r="K31" t="s">
        <v>18</v>
      </c>
      <c r="N31" s="18">
        <f t="shared" si="1"/>
        <v>7</v>
      </c>
      <c r="O31" s="1">
        <f t="shared" si="4"/>
        <v>0.22535211267605634</v>
      </c>
      <c r="P31" s="18">
        <f t="shared" si="2"/>
        <v>7</v>
      </c>
    </row>
    <row r="32" spans="1:16" x14ac:dyDescent="0.25">
      <c r="A32">
        <v>2009</v>
      </c>
      <c r="B32">
        <v>1</v>
      </c>
      <c r="C32">
        <v>3</v>
      </c>
      <c r="D32" s="5">
        <v>53</v>
      </c>
      <c r="E32" s="5">
        <v>19</v>
      </c>
      <c r="F32" s="1">
        <f t="shared" si="3"/>
        <v>0.75</v>
      </c>
      <c r="G32" s="1">
        <f t="shared" si="0"/>
        <v>0.2638888888888889</v>
      </c>
      <c r="H32" s="1">
        <f>2/8</f>
        <v>0.25</v>
      </c>
      <c r="I32" s="1">
        <f>7/8</f>
        <v>0.875</v>
      </c>
      <c r="J32">
        <v>8</v>
      </c>
      <c r="N32" s="18">
        <f t="shared" si="1"/>
        <v>3.5</v>
      </c>
      <c r="O32" s="1">
        <f t="shared" si="4"/>
        <v>0.28947368421052633</v>
      </c>
      <c r="P32" s="18">
        <f t="shared" si="2"/>
        <v>3.5</v>
      </c>
    </row>
    <row r="33" spans="1:16" x14ac:dyDescent="0.25">
      <c r="A33">
        <v>2010</v>
      </c>
      <c r="B33">
        <v>1</v>
      </c>
      <c r="C33">
        <v>2</v>
      </c>
      <c r="D33" s="5">
        <v>58</v>
      </c>
      <c r="E33" s="5">
        <v>16</v>
      </c>
      <c r="F33" s="1">
        <f t="shared" si="3"/>
        <v>0.66666666666666663</v>
      </c>
      <c r="G33" s="1">
        <f t="shared" si="0"/>
        <v>0.21621621621621623</v>
      </c>
      <c r="H33" s="1">
        <f>2/8</f>
        <v>0.25</v>
      </c>
      <c r="I33" s="1">
        <f>8/8</f>
        <v>1</v>
      </c>
      <c r="J33">
        <v>8</v>
      </c>
      <c r="N33" s="18">
        <f t="shared" si="1"/>
        <v>4</v>
      </c>
      <c r="O33" s="1">
        <f t="shared" si="4"/>
        <v>0.23376623376623376</v>
      </c>
      <c r="P33" s="18">
        <f t="shared" si="2"/>
        <v>4</v>
      </c>
    </row>
    <row r="34" spans="1:16" x14ac:dyDescent="0.25">
      <c r="A34">
        <v>2011</v>
      </c>
      <c r="B34">
        <v>7</v>
      </c>
      <c r="C34">
        <v>2</v>
      </c>
      <c r="D34" s="5">
        <v>56</v>
      </c>
      <c r="E34" s="5">
        <v>21</v>
      </c>
      <c r="F34" s="1">
        <f t="shared" si="3"/>
        <v>0.22222222222222221</v>
      </c>
      <c r="G34" s="1">
        <f t="shared" si="0"/>
        <v>0.27272727272727271</v>
      </c>
      <c r="H34" s="1">
        <f>2/7</f>
        <v>0.2857142857142857</v>
      </c>
      <c r="I34" s="1">
        <f>7/7</f>
        <v>1</v>
      </c>
      <c r="J34">
        <v>7</v>
      </c>
      <c r="K34" t="s">
        <v>19</v>
      </c>
      <c r="N34" s="18">
        <f t="shared" si="1"/>
        <v>3.5</v>
      </c>
      <c r="O34" s="1">
        <f t="shared" si="4"/>
        <v>0.26744186046511625</v>
      </c>
      <c r="P34" s="18">
        <f t="shared" si="2"/>
        <v>3.5</v>
      </c>
    </row>
    <row r="35" spans="1:16" x14ac:dyDescent="0.25">
      <c r="A35">
        <v>2012</v>
      </c>
      <c r="B35">
        <v>5</v>
      </c>
      <c r="C35">
        <v>4</v>
      </c>
      <c r="D35" s="5">
        <v>64</v>
      </c>
      <c r="E35" s="5">
        <v>23</v>
      </c>
      <c r="F35" s="1">
        <f t="shared" si="3"/>
        <v>0.44444444444444442</v>
      </c>
      <c r="G35" s="1">
        <f t="shared" si="0"/>
        <v>0.26436781609195403</v>
      </c>
      <c r="H35" s="1">
        <f>2/8</f>
        <v>0.25</v>
      </c>
      <c r="I35" s="1">
        <f>8/8</f>
        <v>1</v>
      </c>
      <c r="J35">
        <v>8</v>
      </c>
      <c r="N35" s="18">
        <f t="shared" si="1"/>
        <v>4</v>
      </c>
      <c r="O35" s="1">
        <f t="shared" si="4"/>
        <v>0.28125</v>
      </c>
      <c r="P35" s="18">
        <f t="shared" si="2"/>
        <v>4</v>
      </c>
    </row>
    <row r="36" spans="1:16" x14ac:dyDescent="0.25">
      <c r="A36">
        <v>2013</v>
      </c>
      <c r="B36">
        <v>3</v>
      </c>
      <c r="C36">
        <v>1</v>
      </c>
      <c r="D36" s="5">
        <v>42</v>
      </c>
      <c r="E36" s="5">
        <v>13</v>
      </c>
      <c r="F36" s="1">
        <f t="shared" si="3"/>
        <v>0.25</v>
      </c>
      <c r="G36" s="1">
        <f t="shared" si="0"/>
        <v>0.23636363636363636</v>
      </c>
      <c r="H36" s="1">
        <f>2/7</f>
        <v>0.2857142857142857</v>
      </c>
      <c r="I36" s="1">
        <f>6/7</f>
        <v>0.8571428571428571</v>
      </c>
      <c r="J36">
        <v>7</v>
      </c>
      <c r="N36" s="18">
        <f t="shared" si="1"/>
        <v>3</v>
      </c>
      <c r="O36" s="1">
        <f t="shared" si="4"/>
        <v>0.23728813559322035</v>
      </c>
      <c r="P36" s="18">
        <f t="shared" si="2"/>
        <v>3</v>
      </c>
    </row>
    <row r="37" spans="1:16" x14ac:dyDescent="0.25">
      <c r="A37">
        <v>2014</v>
      </c>
      <c r="B37">
        <v>3</v>
      </c>
      <c r="C37">
        <v>9</v>
      </c>
      <c r="D37" s="5">
        <v>55</v>
      </c>
      <c r="E37" s="5">
        <v>24</v>
      </c>
      <c r="F37" s="1">
        <f t="shared" si="3"/>
        <v>0.75</v>
      </c>
      <c r="G37" s="1">
        <f t="shared" si="0"/>
        <v>0.30379746835443039</v>
      </c>
      <c r="H37" s="1">
        <f>2/7</f>
        <v>0.2857142857142857</v>
      </c>
      <c r="I37" s="1">
        <f>6/7</f>
        <v>0.8571428571428571</v>
      </c>
      <c r="J37">
        <v>7</v>
      </c>
      <c r="N37" s="18">
        <f t="shared" si="1"/>
        <v>3</v>
      </c>
      <c r="O37" s="1">
        <f t="shared" si="4"/>
        <v>0.36263736263736263</v>
      </c>
      <c r="P37" s="18">
        <f t="shared" si="2"/>
        <v>3</v>
      </c>
    </row>
    <row r="38" spans="1:16" x14ac:dyDescent="0.25">
      <c r="A38">
        <v>2015</v>
      </c>
      <c r="B38">
        <v>3</v>
      </c>
      <c r="C38">
        <v>3</v>
      </c>
      <c r="D38" s="5">
        <v>47</v>
      </c>
      <c r="E38" s="5">
        <v>23</v>
      </c>
      <c r="F38" s="1">
        <f t="shared" si="3"/>
        <v>0.5</v>
      </c>
      <c r="G38" s="1">
        <f t="shared" si="0"/>
        <v>0.32857142857142857</v>
      </c>
      <c r="H38" s="1">
        <f>3/6</f>
        <v>0.5</v>
      </c>
      <c r="I38" s="1">
        <f>5/6</f>
        <v>0.83333333333333337</v>
      </c>
      <c r="J38">
        <v>6</v>
      </c>
      <c r="K38" t="s">
        <v>20</v>
      </c>
      <c r="N38" s="18">
        <f t="shared" si="1"/>
        <v>1.6666666666666667</v>
      </c>
      <c r="O38" s="1">
        <f t="shared" si="4"/>
        <v>0.34210526315789475</v>
      </c>
      <c r="P38" s="18">
        <f t="shared" si="2"/>
        <v>1.6666666666666667</v>
      </c>
    </row>
    <row r="39" spans="1:16" x14ac:dyDescent="0.25">
      <c r="A39">
        <v>2016</v>
      </c>
      <c r="B39">
        <v>7</v>
      </c>
      <c r="C39">
        <v>4</v>
      </c>
      <c r="D39" s="5">
        <v>56</v>
      </c>
      <c r="E39" s="5">
        <v>23</v>
      </c>
      <c r="F39" s="1">
        <f t="shared" si="3"/>
        <v>0.36363636363636365</v>
      </c>
      <c r="G39" s="1">
        <f t="shared" si="0"/>
        <v>0.29113924050632911</v>
      </c>
      <c r="H39" s="1">
        <f>2/6</f>
        <v>0.33333333333333331</v>
      </c>
      <c r="I39" s="1">
        <f>6/6</f>
        <v>1</v>
      </c>
      <c r="J39">
        <v>6</v>
      </c>
      <c r="N39" s="18">
        <f t="shared" si="1"/>
        <v>3</v>
      </c>
      <c r="O39" s="1">
        <f t="shared" si="4"/>
        <v>0.3</v>
      </c>
      <c r="P39" s="18">
        <f t="shared" si="2"/>
        <v>3</v>
      </c>
    </row>
    <row r="40" spans="1:16" x14ac:dyDescent="0.25">
      <c r="A40">
        <v>2017</v>
      </c>
      <c r="B40">
        <v>0</v>
      </c>
      <c r="C40">
        <v>2</v>
      </c>
      <c r="D40" s="5">
        <v>45</v>
      </c>
      <c r="E40" s="5">
        <v>21</v>
      </c>
      <c r="F40" s="1">
        <f t="shared" si="3"/>
        <v>1</v>
      </c>
      <c r="G40" s="1">
        <f t="shared" si="0"/>
        <v>0.31818181818181818</v>
      </c>
      <c r="H40" s="1">
        <f>3/6</f>
        <v>0.5</v>
      </c>
      <c r="I40" s="1">
        <f>5/6</f>
        <v>0.83333333333333337</v>
      </c>
      <c r="J40">
        <v>6</v>
      </c>
      <c r="N40" s="18">
        <f t="shared" si="1"/>
        <v>1.6666666666666667</v>
      </c>
      <c r="O40" s="1">
        <f t="shared" si="4"/>
        <v>0.33823529411764708</v>
      </c>
      <c r="P40" s="18">
        <f t="shared" si="2"/>
        <v>1.6666666666666667</v>
      </c>
    </row>
    <row r="41" spans="1:16" x14ac:dyDescent="0.25">
      <c r="A41">
        <v>2018</v>
      </c>
      <c r="B41">
        <v>3</v>
      </c>
      <c r="C41">
        <v>3</v>
      </c>
      <c r="D41" s="5">
        <v>42</v>
      </c>
      <c r="E41" s="5">
        <v>26</v>
      </c>
      <c r="F41" s="1">
        <f t="shared" si="3"/>
        <v>0.5</v>
      </c>
      <c r="G41" s="1">
        <f t="shared" si="0"/>
        <v>0.38235294117647056</v>
      </c>
      <c r="H41" s="1">
        <f>3/6</f>
        <v>0.5</v>
      </c>
      <c r="I41" s="1">
        <f>3/6</f>
        <v>0.5</v>
      </c>
      <c r="J41">
        <v>6</v>
      </c>
      <c r="N41" s="18">
        <f t="shared" si="1"/>
        <v>1</v>
      </c>
      <c r="O41" s="1">
        <f t="shared" si="4"/>
        <v>0.39189189189189189</v>
      </c>
      <c r="P41" s="18">
        <f t="shared" si="2"/>
        <v>1</v>
      </c>
    </row>
    <row r="42" spans="1:16" x14ac:dyDescent="0.25">
      <c r="A42">
        <v>2019</v>
      </c>
      <c r="B42">
        <v>2</v>
      </c>
      <c r="C42">
        <v>2</v>
      </c>
      <c r="D42" s="5">
        <v>53</v>
      </c>
      <c r="E42" s="5">
        <v>27</v>
      </c>
      <c r="F42" s="1">
        <f t="shared" si="3"/>
        <v>0.5</v>
      </c>
      <c r="G42" s="1">
        <f t="shared" si="0"/>
        <v>0.33750000000000002</v>
      </c>
      <c r="H42" s="1">
        <f>2/6</f>
        <v>0.33333333333333331</v>
      </c>
      <c r="I42" s="1">
        <f>6/6</f>
        <v>1</v>
      </c>
      <c r="J42">
        <v>6</v>
      </c>
      <c r="K42" t="s">
        <v>21</v>
      </c>
      <c r="N42" s="18">
        <f t="shared" si="1"/>
        <v>3</v>
      </c>
      <c r="O42" s="1">
        <f t="shared" si="4"/>
        <v>0.34523809523809523</v>
      </c>
      <c r="P42" s="18">
        <f t="shared" si="2"/>
        <v>3</v>
      </c>
    </row>
    <row r="43" spans="1:16" x14ac:dyDescent="0.25">
      <c r="A43">
        <v>2020</v>
      </c>
      <c r="B43">
        <v>3</v>
      </c>
      <c r="C43">
        <v>3</v>
      </c>
      <c r="D43" s="5">
        <v>22</v>
      </c>
      <c r="E43" s="5">
        <v>16</v>
      </c>
      <c r="F43" s="1">
        <f t="shared" si="3"/>
        <v>0.5</v>
      </c>
      <c r="G43" s="1">
        <f t="shared" si="0"/>
        <v>0.42105263157894735</v>
      </c>
      <c r="H43" s="1">
        <f>4/5</f>
        <v>0.8</v>
      </c>
      <c r="I43" s="1">
        <f>3/5</f>
        <v>0.6</v>
      </c>
      <c r="J43">
        <v>5</v>
      </c>
      <c r="N43" s="18">
        <f t="shared" si="1"/>
        <v>0.74999999999999989</v>
      </c>
      <c r="O43" s="1">
        <f t="shared" si="4"/>
        <v>0.43181818181818182</v>
      </c>
      <c r="P43" s="18">
        <f t="shared" si="2"/>
        <v>0.74999999999999989</v>
      </c>
    </row>
    <row r="44" spans="1:16" x14ac:dyDescent="0.25">
      <c r="A44">
        <v>2021</v>
      </c>
      <c r="B44">
        <v>2</v>
      </c>
      <c r="C44">
        <v>2</v>
      </c>
      <c r="D44" s="5">
        <v>43</v>
      </c>
      <c r="E44" s="5">
        <v>20</v>
      </c>
      <c r="F44" s="1">
        <f t="shared" si="3"/>
        <v>0.5</v>
      </c>
      <c r="G44" s="1">
        <f t="shared" si="0"/>
        <v>0.31746031746031744</v>
      </c>
      <c r="H44" s="1">
        <f>3/6</f>
        <v>0.5</v>
      </c>
      <c r="I44" s="1">
        <f>5/6</f>
        <v>0.83333333333333337</v>
      </c>
      <c r="J44">
        <v>6</v>
      </c>
      <c r="N44" s="18">
        <f t="shared" si="1"/>
        <v>1.6666666666666667</v>
      </c>
      <c r="O44" s="1">
        <f t="shared" si="4"/>
        <v>0.32835820895522388</v>
      </c>
      <c r="P44" s="18">
        <f t="shared" si="2"/>
        <v>1.6666666666666667</v>
      </c>
    </row>
    <row r="45" spans="1:16" x14ac:dyDescent="0.25">
      <c r="A45">
        <v>2022</v>
      </c>
      <c r="B45">
        <v>0</v>
      </c>
      <c r="C45">
        <v>2</v>
      </c>
      <c r="D45" s="5">
        <v>43</v>
      </c>
      <c r="E45" s="5">
        <v>19</v>
      </c>
      <c r="F45" s="1">
        <f t="shared" si="3"/>
        <v>1</v>
      </c>
      <c r="G45" s="1">
        <f t="shared" si="0"/>
        <v>0.30645161290322581</v>
      </c>
      <c r="H45" s="1">
        <f>2/6</f>
        <v>0.33333333333333331</v>
      </c>
      <c r="I45" s="1">
        <f>4/6</f>
        <v>0.66666666666666663</v>
      </c>
      <c r="J45">
        <v>6</v>
      </c>
      <c r="N45" s="18">
        <f t="shared" si="1"/>
        <v>2</v>
      </c>
      <c r="O45" s="1">
        <f t="shared" si="4"/>
        <v>0.328125</v>
      </c>
      <c r="P45" s="18">
        <f t="shared" si="2"/>
        <v>2</v>
      </c>
    </row>
    <row r="46" spans="1:16" x14ac:dyDescent="0.25">
      <c r="A46">
        <v>2023</v>
      </c>
      <c r="B46">
        <v>1</v>
      </c>
      <c r="C46">
        <v>0</v>
      </c>
      <c r="D46" s="5">
        <v>29</v>
      </c>
      <c r="E46" s="5">
        <v>20</v>
      </c>
      <c r="F46" s="1">
        <f t="shared" si="3"/>
        <v>0</v>
      </c>
      <c r="G46" s="1">
        <f t="shared" si="0"/>
        <v>0.40816326530612246</v>
      </c>
      <c r="H46" s="1">
        <f>2/5</f>
        <v>0.4</v>
      </c>
      <c r="I46" s="1">
        <f>3/5</f>
        <v>0.6</v>
      </c>
      <c r="J46">
        <v>5</v>
      </c>
      <c r="N46" s="18">
        <f t="shared" si="1"/>
        <v>1.4999999999999998</v>
      </c>
      <c r="O46" s="1">
        <f t="shared" si="4"/>
        <v>0.4</v>
      </c>
      <c r="P46" s="18">
        <f t="shared" si="2"/>
        <v>1.4999999999999998</v>
      </c>
    </row>
    <row r="47" spans="1:16" s="17" customFormat="1" x14ac:dyDescent="0.25">
      <c r="A47" s="17" t="s">
        <v>300</v>
      </c>
      <c r="B47" s="17">
        <f>SUM(B2:B46)</f>
        <v>104</v>
      </c>
      <c r="C47" s="17">
        <f>SUM(C2:C46)</f>
        <v>91</v>
      </c>
      <c r="D47" s="29">
        <f>SUM(D2:D46)</f>
        <v>1579</v>
      </c>
      <c r="E47" s="29">
        <f>SUM(E2:E46)</f>
        <v>664</v>
      </c>
      <c r="F47" s="30">
        <f t="shared" si="3"/>
        <v>0.46666666666666667</v>
      </c>
      <c r="G47" s="30">
        <f t="shared" si="0"/>
        <v>0.29603209986625056</v>
      </c>
      <c r="H47" s="30">
        <f>67/223</f>
        <v>0.30044843049327352</v>
      </c>
      <c r="I47" s="30">
        <f>(223-34)/223</f>
        <v>0.84753363228699552</v>
      </c>
      <c r="J47" s="17">
        <f>SUM(J2:J46)</f>
        <v>223</v>
      </c>
      <c r="N47" s="18">
        <f t="shared" si="1"/>
        <v>2.8208955223880601</v>
      </c>
      <c r="O47" s="30">
        <f t="shared" si="4"/>
        <v>0.30968006562756356</v>
      </c>
      <c r="P47" s="18">
        <f t="shared" si="2"/>
        <v>2.8208955223880601</v>
      </c>
    </row>
    <row r="48" spans="1:16" x14ac:dyDescent="0.25">
      <c r="A48">
        <f>B47+C47+D47+E47</f>
        <v>2438</v>
      </c>
      <c r="D48" s="5"/>
      <c r="E48" s="5"/>
      <c r="F48" s="30">
        <f>C47/(B47+C47+223*3)</f>
        <v>0.10532407407407407</v>
      </c>
    </row>
    <row r="49" spans="4:8" x14ac:dyDescent="0.25">
      <c r="D49" s="5"/>
      <c r="E49" s="5"/>
    </row>
    <row r="50" spans="4:8" x14ac:dyDescent="0.25">
      <c r="D50" s="5"/>
      <c r="E50" s="5"/>
    </row>
    <row r="51" spans="4:8" x14ac:dyDescent="0.25">
      <c r="D51" s="5"/>
      <c r="E51" s="5"/>
    </row>
    <row r="52" spans="4:8" x14ac:dyDescent="0.25">
      <c r="H52" s="3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47013-DC72-4DCC-9407-C0BF39A40B29}">
  <dimension ref="A1:K21"/>
  <sheetViews>
    <sheetView workbookViewId="0">
      <selection activeCell="G15" sqref="G15"/>
    </sheetView>
  </sheetViews>
  <sheetFormatPr baseColWidth="10" defaultRowHeight="15" x14ac:dyDescent="0.25"/>
  <cols>
    <col min="1" max="1" width="26.28515625" customWidth="1"/>
    <col min="6" max="9" width="11.5703125" style="1"/>
    <col min="10" max="10" width="11.5703125" style="7"/>
  </cols>
  <sheetData>
    <row r="1" spans="1:11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6" t="s">
        <v>10</v>
      </c>
      <c r="K1" s="3"/>
    </row>
    <row r="2" spans="1:11" s="2" customFormat="1" x14ac:dyDescent="0.25">
      <c r="A2" s="2" t="s">
        <v>22</v>
      </c>
      <c r="B2">
        <v>23</v>
      </c>
      <c r="C2">
        <v>4</v>
      </c>
      <c r="D2">
        <v>148</v>
      </c>
      <c r="E2">
        <v>42</v>
      </c>
      <c r="F2" s="4">
        <f>C2/(B2+C2)</f>
        <v>0.14814814814814814</v>
      </c>
      <c r="G2" s="4">
        <f>E2/(D2+E2)</f>
        <v>0.22105263157894736</v>
      </c>
      <c r="H2" s="4">
        <f>4/21</f>
        <v>0.19047619047619047</v>
      </c>
      <c r="I2" s="4">
        <f>21/21</f>
        <v>1</v>
      </c>
      <c r="J2" s="8">
        <v>21</v>
      </c>
      <c r="K2" s="3"/>
    </row>
    <row r="3" spans="1:11" s="2" customFormat="1" x14ac:dyDescent="0.25">
      <c r="A3" s="2" t="s">
        <v>23</v>
      </c>
      <c r="B3">
        <v>13</v>
      </c>
      <c r="C3">
        <v>4</v>
      </c>
      <c r="D3">
        <v>208</v>
      </c>
      <c r="E3">
        <v>59</v>
      </c>
      <c r="F3" s="4">
        <f t="shared" ref="F3:F9" si="0">C3/(B3+C3)</f>
        <v>0.23529411764705882</v>
      </c>
      <c r="G3" s="4">
        <f t="shared" ref="G3:G9" si="1">E3/(D3+E3)</f>
        <v>0.22097378277153559</v>
      </c>
      <c r="H3" s="4">
        <f>6/24</f>
        <v>0.25</v>
      </c>
      <c r="I3" s="4">
        <f>23/24</f>
        <v>0.95833333333333337</v>
      </c>
      <c r="J3" s="8">
        <v>24</v>
      </c>
      <c r="K3" s="3"/>
    </row>
    <row r="4" spans="1:11" s="2" customFormat="1" x14ac:dyDescent="0.25">
      <c r="A4" s="2" t="s">
        <v>24</v>
      </c>
      <c r="B4">
        <v>5</v>
      </c>
      <c r="C4">
        <v>15</v>
      </c>
      <c r="D4">
        <v>85</v>
      </c>
      <c r="E4">
        <v>22</v>
      </c>
      <c r="F4" s="4">
        <f t="shared" si="0"/>
        <v>0.75</v>
      </c>
      <c r="G4" s="4">
        <f t="shared" si="1"/>
        <v>0.20560747663551401</v>
      </c>
      <c r="H4" s="4">
        <f>0/10</f>
        <v>0</v>
      </c>
      <c r="I4" s="4">
        <f>10/10</f>
        <v>1</v>
      </c>
      <c r="J4" s="8">
        <v>10</v>
      </c>
      <c r="K4" s="3"/>
    </row>
    <row r="5" spans="1:11" s="2" customFormat="1" x14ac:dyDescent="0.25">
      <c r="A5" s="2" t="s">
        <v>25</v>
      </c>
      <c r="B5">
        <v>8</v>
      </c>
      <c r="C5">
        <v>8</v>
      </c>
      <c r="D5">
        <v>124</v>
      </c>
      <c r="E5">
        <v>77</v>
      </c>
      <c r="F5" s="4">
        <f t="shared" si="0"/>
        <v>0.5</v>
      </c>
      <c r="G5" s="4">
        <f t="shared" si="1"/>
        <v>0.38308457711442784</v>
      </c>
      <c r="H5" s="4">
        <f>7/16</f>
        <v>0.4375</v>
      </c>
      <c r="I5" s="4">
        <f>13/16</f>
        <v>0.8125</v>
      </c>
      <c r="J5" s="8">
        <v>16</v>
      </c>
      <c r="K5" s="3"/>
    </row>
    <row r="6" spans="1:11" s="2" customFormat="1" x14ac:dyDescent="0.25">
      <c r="A6" s="2" t="s">
        <v>26</v>
      </c>
      <c r="B6">
        <v>9</v>
      </c>
      <c r="C6">
        <v>17</v>
      </c>
      <c r="D6">
        <v>256</v>
      </c>
      <c r="E6">
        <v>138</v>
      </c>
      <c r="F6" s="4">
        <f t="shared" si="0"/>
        <v>0.65384615384615385</v>
      </c>
      <c r="G6" s="4">
        <f t="shared" si="1"/>
        <v>0.35025380710659898</v>
      </c>
      <c r="H6" s="4">
        <f>13/48</f>
        <v>0.27083333333333331</v>
      </c>
      <c r="I6" s="4">
        <f>33/48</f>
        <v>0.6875</v>
      </c>
      <c r="J6" s="8">
        <v>48</v>
      </c>
      <c r="K6" s="3"/>
    </row>
    <row r="7" spans="1:11" x14ac:dyDescent="0.25">
      <c r="A7" s="2" t="s">
        <v>27</v>
      </c>
      <c r="B7">
        <v>28</v>
      </c>
      <c r="C7">
        <v>25</v>
      </c>
      <c r="D7" s="9">
        <v>425</v>
      </c>
      <c r="E7" s="9">
        <v>154</v>
      </c>
      <c r="F7" s="4">
        <f t="shared" si="0"/>
        <v>0.47169811320754718</v>
      </c>
      <c r="G7" s="4">
        <f t="shared" si="1"/>
        <v>0.26597582037996548</v>
      </c>
      <c r="H7" s="4">
        <f>16/58</f>
        <v>0.27586206896551724</v>
      </c>
      <c r="I7" s="4">
        <f>54/58</f>
        <v>0.93103448275862066</v>
      </c>
      <c r="J7" s="7">
        <v>58</v>
      </c>
    </row>
    <row r="8" spans="1:11" x14ac:dyDescent="0.25">
      <c r="A8" s="2" t="s">
        <v>28</v>
      </c>
      <c r="B8">
        <v>18</v>
      </c>
      <c r="C8">
        <v>18</v>
      </c>
      <c r="D8" s="9">
        <v>333</v>
      </c>
      <c r="E8" s="9">
        <v>172</v>
      </c>
      <c r="F8" s="4">
        <f t="shared" si="0"/>
        <v>0.5</v>
      </c>
      <c r="G8" s="4">
        <f t="shared" si="1"/>
        <v>0.34059405940594062</v>
      </c>
      <c r="H8" s="4">
        <f>21/46</f>
        <v>0.45652173913043476</v>
      </c>
      <c r="I8" s="4">
        <f>35/46</f>
        <v>0.76086956521739135</v>
      </c>
      <c r="J8" s="7">
        <v>46</v>
      </c>
    </row>
    <row r="9" spans="1:11" x14ac:dyDescent="0.25">
      <c r="A9" s="2" t="s">
        <v>300</v>
      </c>
      <c r="B9">
        <f>SUM(B2:B8)</f>
        <v>104</v>
      </c>
      <c r="C9">
        <f>SUM(C2:C8)</f>
        <v>91</v>
      </c>
      <c r="D9" s="9">
        <f>SUM(D2:D8)</f>
        <v>1579</v>
      </c>
      <c r="E9" s="9">
        <f>SUM(E2:E8)</f>
        <v>664</v>
      </c>
      <c r="F9" s="4">
        <f t="shared" si="0"/>
        <v>0.46666666666666667</v>
      </c>
      <c r="G9" s="4">
        <f t="shared" si="1"/>
        <v>0.29603209986625056</v>
      </c>
      <c r="J9" s="7">
        <f>SUM(J2:J8)</f>
        <v>223</v>
      </c>
    </row>
    <row r="10" spans="1:11" x14ac:dyDescent="0.25">
      <c r="D10" s="5"/>
      <c r="E10" s="5"/>
    </row>
    <row r="11" spans="1:11" x14ac:dyDescent="0.25">
      <c r="D11" s="5"/>
      <c r="E11" s="5"/>
    </row>
    <row r="12" spans="1:11" x14ac:dyDescent="0.25">
      <c r="D12" s="5"/>
      <c r="E12" s="5"/>
    </row>
    <row r="13" spans="1:11" x14ac:dyDescent="0.25">
      <c r="A13" s="2" t="s">
        <v>0</v>
      </c>
      <c r="B13" s="2" t="s">
        <v>29</v>
      </c>
      <c r="C13" s="3" t="s">
        <v>7</v>
      </c>
      <c r="D13" s="3" t="s">
        <v>8</v>
      </c>
      <c r="E13" s="2" t="s">
        <v>299</v>
      </c>
    </row>
    <row r="14" spans="1:11" x14ac:dyDescent="0.25">
      <c r="A14" s="2" t="s">
        <v>22</v>
      </c>
      <c r="B14" s="1">
        <f>(C2+E2)/(B2+C2+D2+E2)</f>
        <v>0.2119815668202765</v>
      </c>
      <c r="C14" s="4">
        <f>4/21</f>
        <v>0.19047619047619047</v>
      </c>
      <c r="D14" s="4">
        <f>21/21</f>
        <v>1</v>
      </c>
      <c r="E14" s="18">
        <f>D14/C14</f>
        <v>5.25</v>
      </c>
    </row>
    <row r="15" spans="1:11" x14ac:dyDescent="0.25">
      <c r="A15" s="2" t="s">
        <v>23</v>
      </c>
      <c r="B15" s="1">
        <f>(C3+E3)/(B3+C3+D3+E3)</f>
        <v>0.22183098591549297</v>
      </c>
      <c r="C15" s="4">
        <f>6/24</f>
        <v>0.25</v>
      </c>
      <c r="D15" s="4">
        <f>23/24</f>
        <v>0.95833333333333337</v>
      </c>
      <c r="E15" s="18">
        <f t="shared" ref="E15:E21" si="2">D15/C15</f>
        <v>3.8333333333333335</v>
      </c>
    </row>
    <row r="16" spans="1:11" x14ac:dyDescent="0.25">
      <c r="A16" s="2" t="s">
        <v>24</v>
      </c>
      <c r="B16" s="1">
        <f t="shared" ref="B16:B21" si="3">(C4+E4)/(B4+C4+D4+E4)</f>
        <v>0.29133858267716534</v>
      </c>
      <c r="C16" s="4">
        <f>0/10</f>
        <v>0</v>
      </c>
      <c r="D16" s="4">
        <f>10/10</f>
        <v>1</v>
      </c>
      <c r="E16" s="18" t="e">
        <f t="shared" si="2"/>
        <v>#DIV/0!</v>
      </c>
    </row>
    <row r="17" spans="1:5" x14ac:dyDescent="0.25">
      <c r="A17" s="2" t="s">
        <v>25</v>
      </c>
      <c r="B17" s="1">
        <f t="shared" si="3"/>
        <v>0.39170506912442399</v>
      </c>
      <c r="C17" s="4">
        <f>7/16</f>
        <v>0.4375</v>
      </c>
      <c r="D17" s="4">
        <f>13/16</f>
        <v>0.8125</v>
      </c>
      <c r="E17" s="18">
        <f t="shared" si="2"/>
        <v>1.8571428571428572</v>
      </c>
    </row>
    <row r="18" spans="1:5" x14ac:dyDescent="0.25">
      <c r="A18" s="2" t="s">
        <v>26</v>
      </c>
      <c r="B18" s="1">
        <f t="shared" si="3"/>
        <v>0.36904761904761907</v>
      </c>
      <c r="C18" s="4">
        <f>13/48</f>
        <v>0.27083333333333331</v>
      </c>
      <c r="D18" s="4">
        <f>33/48</f>
        <v>0.6875</v>
      </c>
      <c r="E18" s="18">
        <f t="shared" si="2"/>
        <v>2.5384615384615388</v>
      </c>
    </row>
    <row r="19" spans="1:5" x14ac:dyDescent="0.25">
      <c r="A19" s="2" t="s">
        <v>27</v>
      </c>
      <c r="B19" s="1">
        <f t="shared" si="3"/>
        <v>0.28322784810126583</v>
      </c>
      <c r="C19" s="4">
        <f>16/58</f>
        <v>0.27586206896551724</v>
      </c>
      <c r="D19" s="4">
        <f>54/58</f>
        <v>0.93103448275862066</v>
      </c>
      <c r="E19" s="18">
        <f t="shared" si="2"/>
        <v>3.375</v>
      </c>
    </row>
    <row r="20" spans="1:5" x14ac:dyDescent="0.25">
      <c r="A20" s="2" t="s">
        <v>28</v>
      </c>
      <c r="B20" s="1">
        <f t="shared" si="3"/>
        <v>0.3512014787430684</v>
      </c>
      <c r="C20" s="4">
        <f>21/46</f>
        <v>0.45652173913043476</v>
      </c>
      <c r="D20" s="4">
        <f>35/46</f>
        <v>0.76086956521739135</v>
      </c>
      <c r="E20" s="18">
        <f t="shared" si="2"/>
        <v>1.666666666666667</v>
      </c>
    </row>
    <row r="21" spans="1:5" x14ac:dyDescent="0.25">
      <c r="A21" s="2" t="s">
        <v>301</v>
      </c>
      <c r="B21" s="1">
        <f t="shared" si="3"/>
        <v>0.30968006562756356</v>
      </c>
      <c r="C21" s="1">
        <f>67/223</f>
        <v>0.30044843049327352</v>
      </c>
      <c r="D21" s="1">
        <f>189/223</f>
        <v>0.84753363228699552</v>
      </c>
      <c r="E21" s="18">
        <f t="shared" si="2"/>
        <v>2.8208955223880601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DEA9F-E990-481C-9CA3-672D78325E74}">
  <dimension ref="A1:L287"/>
  <sheetViews>
    <sheetView workbookViewId="0">
      <selection activeCell="J13" sqref="J13"/>
    </sheetView>
  </sheetViews>
  <sheetFormatPr baseColWidth="10" defaultRowHeight="15" x14ac:dyDescent="0.25"/>
  <cols>
    <col min="1" max="1" width="28.28515625" customWidth="1"/>
    <col min="2" max="2" width="6.140625" customWidth="1"/>
    <col min="3" max="3" width="7" customWidth="1"/>
    <col min="4" max="4" width="6.42578125" customWidth="1"/>
    <col min="5" max="5" width="5.42578125" customWidth="1"/>
    <col min="6" max="7" width="11.5703125" style="9"/>
    <col min="25" max="25" width="26.85546875" customWidth="1"/>
    <col min="26" max="26" width="6.5703125" customWidth="1"/>
    <col min="27" max="27" width="5" customWidth="1"/>
    <col min="28" max="28" width="4.7109375" customWidth="1"/>
    <col min="29" max="29" width="4.42578125" customWidth="1"/>
  </cols>
  <sheetData>
    <row r="1" spans="1:10" s="2" customFormat="1" x14ac:dyDescent="0.25">
      <c r="B1" s="2" t="s">
        <v>45</v>
      </c>
      <c r="C1" s="2" t="s">
        <v>46</v>
      </c>
      <c r="D1" s="2" t="s">
        <v>47</v>
      </c>
      <c r="E1" s="2" t="s">
        <v>48</v>
      </c>
      <c r="F1" s="5" t="s">
        <v>49</v>
      </c>
      <c r="G1" s="5" t="s">
        <v>50</v>
      </c>
      <c r="H1" s="2" t="s">
        <v>6</v>
      </c>
      <c r="I1" s="2" t="s">
        <v>51</v>
      </c>
      <c r="J1" s="2" t="s">
        <v>299</v>
      </c>
    </row>
    <row r="2" spans="1:10" x14ac:dyDescent="0.25">
      <c r="A2" s="2" t="s">
        <v>30</v>
      </c>
      <c r="B2" s="2">
        <f>SUM(B3:B12)</f>
        <v>9</v>
      </c>
      <c r="C2" s="2">
        <f>SUM(C3:C12)</f>
        <v>1</v>
      </c>
      <c r="D2" s="2">
        <f>SUM(D3:D12)</f>
        <v>79</v>
      </c>
      <c r="E2" s="2">
        <f>SUM(E3:E12)</f>
        <v>24</v>
      </c>
      <c r="F2" s="36">
        <f>1/10</f>
        <v>0.1</v>
      </c>
      <c r="G2" s="36">
        <f>10/10</f>
        <v>1</v>
      </c>
      <c r="H2" s="3">
        <f>(C2+E2)/(B2+C2+D2+E2)</f>
        <v>0.22123893805309736</v>
      </c>
      <c r="I2" s="2">
        <v>10</v>
      </c>
      <c r="J2" s="16">
        <f>(G2)/F2</f>
        <v>10</v>
      </c>
    </row>
    <row r="3" spans="1:10" s="9" customFormat="1" x14ac:dyDescent="0.25">
      <c r="A3" s="9" t="s">
        <v>31</v>
      </c>
      <c r="B3" s="9">
        <v>1</v>
      </c>
      <c r="C3" s="9">
        <v>0</v>
      </c>
      <c r="D3" s="9">
        <v>5</v>
      </c>
      <c r="E3" s="9">
        <v>3</v>
      </c>
      <c r="F3" s="9" t="b">
        <v>0</v>
      </c>
      <c r="G3" s="9" t="b">
        <v>1</v>
      </c>
    </row>
    <row r="4" spans="1:10" s="9" customFormat="1" x14ac:dyDescent="0.25">
      <c r="A4" s="9" t="s">
        <v>32</v>
      </c>
      <c r="B4" s="9">
        <v>1</v>
      </c>
      <c r="C4" s="9">
        <v>0</v>
      </c>
      <c r="D4" s="9">
        <v>3</v>
      </c>
      <c r="E4" s="9">
        <v>1</v>
      </c>
      <c r="F4" s="9" t="b">
        <v>0</v>
      </c>
      <c r="G4" s="9" t="b">
        <v>1</v>
      </c>
    </row>
    <row r="5" spans="1:10" s="9" customFormat="1" x14ac:dyDescent="0.25">
      <c r="A5" s="9" t="s">
        <v>33</v>
      </c>
      <c r="B5" s="9">
        <v>1</v>
      </c>
      <c r="C5" s="9">
        <v>0</v>
      </c>
      <c r="D5" s="9">
        <v>9</v>
      </c>
      <c r="E5" s="9">
        <v>1</v>
      </c>
      <c r="F5" s="9" t="b">
        <v>0</v>
      </c>
      <c r="G5" s="9" t="b">
        <v>1</v>
      </c>
    </row>
    <row r="6" spans="1:10" s="9" customFormat="1" x14ac:dyDescent="0.25">
      <c r="A6" s="9" t="s">
        <v>34</v>
      </c>
      <c r="B6" s="9">
        <v>2</v>
      </c>
      <c r="C6" s="9">
        <v>1</v>
      </c>
      <c r="D6" s="9">
        <v>6</v>
      </c>
      <c r="E6" s="9">
        <v>3</v>
      </c>
      <c r="F6" s="9" t="b">
        <v>0</v>
      </c>
      <c r="G6" s="9" t="b">
        <v>1</v>
      </c>
    </row>
    <row r="7" spans="1:10" s="9" customFormat="1" x14ac:dyDescent="0.25">
      <c r="A7" s="9" t="s">
        <v>35</v>
      </c>
      <c r="B7" s="9">
        <v>1</v>
      </c>
      <c r="C7" s="9">
        <v>0</v>
      </c>
      <c r="D7" s="9">
        <v>7</v>
      </c>
      <c r="E7" s="9">
        <v>4</v>
      </c>
      <c r="F7" s="9" t="b">
        <v>0</v>
      </c>
      <c r="G7" s="9" t="b">
        <v>1</v>
      </c>
    </row>
    <row r="8" spans="1:10" s="9" customFormat="1" x14ac:dyDescent="0.25">
      <c r="A8" s="9" t="s">
        <v>36</v>
      </c>
      <c r="B8" s="9">
        <v>0</v>
      </c>
      <c r="C8" s="9">
        <v>0</v>
      </c>
      <c r="D8" s="9">
        <v>9</v>
      </c>
      <c r="E8" s="9">
        <v>3</v>
      </c>
      <c r="F8" s="9" t="b">
        <v>0</v>
      </c>
      <c r="G8" s="9" t="b">
        <v>1</v>
      </c>
    </row>
    <row r="9" spans="1:10" s="9" customFormat="1" x14ac:dyDescent="0.25">
      <c r="A9" s="9" t="s">
        <v>40</v>
      </c>
      <c r="B9" s="9">
        <v>1</v>
      </c>
      <c r="C9" s="9">
        <v>0</v>
      </c>
      <c r="D9" s="9">
        <v>10</v>
      </c>
      <c r="E9" s="9">
        <v>2</v>
      </c>
      <c r="F9" s="9" t="b">
        <v>0</v>
      </c>
      <c r="G9" s="9" t="b">
        <v>1</v>
      </c>
    </row>
    <row r="10" spans="1:10" s="9" customFormat="1" x14ac:dyDescent="0.25">
      <c r="A10" s="9" t="s">
        <v>41</v>
      </c>
      <c r="B10" s="9">
        <v>1</v>
      </c>
      <c r="C10" s="9">
        <v>0</v>
      </c>
      <c r="D10" s="9">
        <v>9</v>
      </c>
      <c r="E10" s="9">
        <v>1</v>
      </c>
      <c r="F10" s="9" t="b">
        <v>0</v>
      </c>
      <c r="G10" s="9" t="b">
        <v>1</v>
      </c>
    </row>
    <row r="11" spans="1:10" s="9" customFormat="1" x14ac:dyDescent="0.25">
      <c r="A11" s="9" t="s">
        <v>44</v>
      </c>
      <c r="B11" s="9">
        <v>1</v>
      </c>
      <c r="C11" s="9">
        <v>0</v>
      </c>
      <c r="D11" s="9">
        <v>11</v>
      </c>
      <c r="E11" s="9">
        <v>3</v>
      </c>
      <c r="F11" s="9" t="b">
        <v>1</v>
      </c>
      <c r="G11" s="9" t="b">
        <v>1</v>
      </c>
    </row>
    <row r="12" spans="1:10" s="9" customFormat="1" x14ac:dyDescent="0.25">
      <c r="A12" s="9" t="s">
        <v>52</v>
      </c>
      <c r="B12" s="9">
        <v>0</v>
      </c>
      <c r="C12" s="9">
        <v>0</v>
      </c>
      <c r="D12" s="9">
        <v>10</v>
      </c>
      <c r="E12" s="9">
        <v>3</v>
      </c>
      <c r="F12" s="9" t="b">
        <v>0</v>
      </c>
      <c r="G12" s="9" t="b">
        <v>1</v>
      </c>
    </row>
    <row r="15" spans="1:10" x14ac:dyDescent="0.25">
      <c r="A15" s="5" t="s">
        <v>53</v>
      </c>
      <c r="B15" s="2">
        <f>SUM(B16:B29)</f>
        <v>20</v>
      </c>
      <c r="C15" s="2">
        <f>SUM(C16:C29)</f>
        <v>3</v>
      </c>
      <c r="D15" s="2">
        <f>SUM(D16:D29)</f>
        <v>121</v>
      </c>
      <c r="E15" s="2">
        <f>SUM(E16:E29)</f>
        <v>22</v>
      </c>
      <c r="F15" s="36">
        <f>1/14</f>
        <v>7.1428571428571425E-2</v>
      </c>
      <c r="G15" s="36">
        <f>14/14</f>
        <v>1</v>
      </c>
      <c r="H15" s="3">
        <f>(C15+E15)/(B15+C15+D15+E15)</f>
        <v>0.15060240963855423</v>
      </c>
      <c r="I15" s="2">
        <v>14</v>
      </c>
      <c r="J15" s="16">
        <f>(G15)/F15</f>
        <v>14</v>
      </c>
    </row>
    <row r="16" spans="1:10" x14ac:dyDescent="0.25">
      <c r="A16" t="s">
        <v>43</v>
      </c>
      <c r="B16">
        <v>0</v>
      </c>
      <c r="C16">
        <v>0</v>
      </c>
      <c r="D16">
        <v>8</v>
      </c>
      <c r="E16">
        <v>1</v>
      </c>
      <c r="F16" s="9" t="b">
        <v>0</v>
      </c>
      <c r="G16" s="9" t="b">
        <v>1</v>
      </c>
    </row>
    <row r="17" spans="1:10" x14ac:dyDescent="0.25">
      <c r="A17" t="s">
        <v>37</v>
      </c>
      <c r="B17">
        <v>2</v>
      </c>
      <c r="C17">
        <v>0</v>
      </c>
      <c r="D17">
        <v>7</v>
      </c>
      <c r="E17">
        <v>2</v>
      </c>
      <c r="F17" s="9" t="b">
        <v>0</v>
      </c>
      <c r="G17" s="9" t="b">
        <v>1</v>
      </c>
    </row>
    <row r="18" spans="1:10" x14ac:dyDescent="0.25">
      <c r="A18" t="s">
        <v>38</v>
      </c>
      <c r="B18">
        <v>4</v>
      </c>
      <c r="C18">
        <v>1</v>
      </c>
      <c r="D18">
        <v>8</v>
      </c>
      <c r="E18">
        <v>1</v>
      </c>
      <c r="F18" s="9" t="b">
        <v>0</v>
      </c>
      <c r="G18" s="9" t="b">
        <v>1</v>
      </c>
    </row>
    <row r="19" spans="1:10" x14ac:dyDescent="0.25">
      <c r="A19" t="s">
        <v>54</v>
      </c>
      <c r="B19">
        <v>2</v>
      </c>
      <c r="C19">
        <v>0</v>
      </c>
      <c r="D19">
        <v>5</v>
      </c>
      <c r="E19">
        <v>2</v>
      </c>
      <c r="F19" s="9" t="b">
        <v>0</v>
      </c>
      <c r="G19" s="9" t="b">
        <v>1</v>
      </c>
    </row>
    <row r="20" spans="1:10" x14ac:dyDescent="0.25">
      <c r="A20" t="s">
        <v>55</v>
      </c>
      <c r="B20">
        <v>1</v>
      </c>
      <c r="C20">
        <v>0</v>
      </c>
      <c r="D20">
        <v>4</v>
      </c>
      <c r="E20">
        <v>3</v>
      </c>
      <c r="F20" s="9" t="b">
        <v>0</v>
      </c>
      <c r="G20" s="9" t="b">
        <v>1</v>
      </c>
    </row>
    <row r="21" spans="1:10" x14ac:dyDescent="0.25">
      <c r="A21" t="s">
        <v>56</v>
      </c>
      <c r="B21">
        <v>2</v>
      </c>
      <c r="C21">
        <v>0</v>
      </c>
      <c r="D21">
        <v>6</v>
      </c>
      <c r="E21">
        <v>2</v>
      </c>
      <c r="F21" s="9" t="b">
        <v>0</v>
      </c>
      <c r="G21" s="9" t="b">
        <v>1</v>
      </c>
    </row>
    <row r="22" spans="1:10" x14ac:dyDescent="0.25">
      <c r="A22" t="s">
        <v>57</v>
      </c>
      <c r="B22">
        <v>1</v>
      </c>
      <c r="C22">
        <v>1</v>
      </c>
      <c r="D22">
        <v>8</v>
      </c>
      <c r="E22">
        <v>2</v>
      </c>
      <c r="F22" s="9" t="b">
        <v>1</v>
      </c>
      <c r="G22" s="9" t="b">
        <v>1</v>
      </c>
    </row>
    <row r="23" spans="1:10" x14ac:dyDescent="0.25">
      <c r="A23" t="s">
        <v>58</v>
      </c>
      <c r="B23">
        <v>2</v>
      </c>
      <c r="C23">
        <v>0</v>
      </c>
      <c r="D23">
        <v>11</v>
      </c>
      <c r="E23">
        <v>1</v>
      </c>
      <c r="F23" s="9" t="b">
        <v>0</v>
      </c>
      <c r="G23" s="9" t="b">
        <v>1</v>
      </c>
    </row>
    <row r="24" spans="1:10" x14ac:dyDescent="0.25">
      <c r="A24" t="s">
        <v>59</v>
      </c>
      <c r="B24">
        <v>1</v>
      </c>
      <c r="C24">
        <v>0</v>
      </c>
      <c r="D24">
        <v>10</v>
      </c>
      <c r="E24">
        <v>1</v>
      </c>
      <c r="F24" s="9" t="b">
        <v>0</v>
      </c>
      <c r="G24" s="9" t="b">
        <v>1</v>
      </c>
    </row>
    <row r="25" spans="1:10" x14ac:dyDescent="0.25">
      <c r="A25" t="s">
        <v>60</v>
      </c>
      <c r="B25">
        <v>0</v>
      </c>
      <c r="C25">
        <v>0</v>
      </c>
      <c r="D25">
        <v>11</v>
      </c>
      <c r="E25">
        <v>0</v>
      </c>
      <c r="F25" s="9" t="b">
        <v>0</v>
      </c>
      <c r="G25" s="9" t="b">
        <v>1</v>
      </c>
    </row>
    <row r="26" spans="1:10" x14ac:dyDescent="0.25">
      <c r="A26" t="s">
        <v>61</v>
      </c>
      <c r="B26">
        <v>1</v>
      </c>
      <c r="C26">
        <v>0</v>
      </c>
      <c r="D26">
        <v>6</v>
      </c>
      <c r="E26">
        <v>0</v>
      </c>
      <c r="F26" s="9" t="b">
        <v>0</v>
      </c>
      <c r="G26" s="9" t="b">
        <v>1</v>
      </c>
    </row>
    <row r="27" spans="1:10" x14ac:dyDescent="0.25">
      <c r="A27" t="s">
        <v>62</v>
      </c>
      <c r="B27">
        <v>4</v>
      </c>
      <c r="C27">
        <v>0</v>
      </c>
      <c r="D27">
        <v>14</v>
      </c>
      <c r="E27">
        <v>2</v>
      </c>
      <c r="F27" s="9" t="b">
        <v>0</v>
      </c>
      <c r="G27" s="9" t="b">
        <v>1</v>
      </c>
    </row>
    <row r="28" spans="1:10" x14ac:dyDescent="0.25">
      <c r="A28" t="s">
        <v>63</v>
      </c>
      <c r="B28">
        <v>0</v>
      </c>
      <c r="C28">
        <v>0</v>
      </c>
      <c r="D28">
        <v>14</v>
      </c>
      <c r="E28">
        <v>3</v>
      </c>
      <c r="F28" s="9" t="b">
        <v>0</v>
      </c>
      <c r="G28" s="9" t="b">
        <v>1</v>
      </c>
    </row>
    <row r="29" spans="1:10" x14ac:dyDescent="0.25">
      <c r="A29" t="s">
        <v>64</v>
      </c>
      <c r="B29">
        <v>0</v>
      </c>
      <c r="C29">
        <v>1</v>
      </c>
      <c r="D29">
        <v>9</v>
      </c>
      <c r="E29">
        <v>2</v>
      </c>
      <c r="F29" s="9" t="b">
        <v>0</v>
      </c>
      <c r="G29" s="9" t="b">
        <v>1</v>
      </c>
    </row>
    <row r="32" spans="1:10" x14ac:dyDescent="0.25">
      <c r="A32" s="2" t="s">
        <v>65</v>
      </c>
      <c r="B32" s="2">
        <v>1</v>
      </c>
      <c r="C32" s="2">
        <v>0</v>
      </c>
      <c r="D32" s="2">
        <v>12</v>
      </c>
      <c r="E32" s="2">
        <v>3</v>
      </c>
      <c r="F32" s="36">
        <f>0/2</f>
        <v>0</v>
      </c>
      <c r="G32" s="36">
        <f>2/2</f>
        <v>1</v>
      </c>
      <c r="H32" s="3">
        <f>3/16</f>
        <v>0.1875</v>
      </c>
      <c r="I32" s="2">
        <v>2</v>
      </c>
      <c r="J32" t="e">
        <f>(G32)/F32</f>
        <v>#DIV/0!</v>
      </c>
    </row>
    <row r="33" spans="1:10" x14ac:dyDescent="0.25">
      <c r="A33" t="s">
        <v>39</v>
      </c>
      <c r="B33">
        <v>0</v>
      </c>
      <c r="C33">
        <v>0</v>
      </c>
      <c r="D33">
        <v>5</v>
      </c>
      <c r="E33">
        <v>1</v>
      </c>
      <c r="F33" s="9" t="b">
        <v>0</v>
      </c>
      <c r="G33" s="9" t="b">
        <v>1</v>
      </c>
    </row>
    <row r="34" spans="1:10" x14ac:dyDescent="0.25">
      <c r="A34" t="s">
        <v>42</v>
      </c>
      <c r="B34">
        <v>1</v>
      </c>
      <c r="C34">
        <v>0</v>
      </c>
      <c r="D34">
        <v>7</v>
      </c>
      <c r="E34">
        <v>2</v>
      </c>
      <c r="F34" s="9" t="b">
        <v>0</v>
      </c>
      <c r="G34" s="9" t="b">
        <v>1</v>
      </c>
    </row>
    <row r="37" spans="1:10" x14ac:dyDescent="0.25">
      <c r="A37" s="2" t="s">
        <v>67</v>
      </c>
      <c r="B37" s="2">
        <f>SUM(B38:B52)</f>
        <v>5</v>
      </c>
      <c r="C37" s="2">
        <f>SUM(C38:C52)</f>
        <v>5</v>
      </c>
      <c r="D37" s="2">
        <f>SUM(D38:D52)</f>
        <v>122</v>
      </c>
      <c r="E37" s="2">
        <f>SUM(E38:E52)</f>
        <v>39</v>
      </c>
      <c r="F37" s="36">
        <f>8/15</f>
        <v>0.53333333333333333</v>
      </c>
      <c r="G37" s="36">
        <f>15/15</f>
        <v>1</v>
      </c>
      <c r="H37" s="3">
        <f>(C37+E37)/(B37+C37+D37+E37)</f>
        <v>0.25730994152046782</v>
      </c>
      <c r="I37" s="2">
        <v>15</v>
      </c>
      <c r="J37" s="16">
        <f>(G37)/F37</f>
        <v>1.875</v>
      </c>
    </row>
    <row r="38" spans="1:10" x14ac:dyDescent="0.25">
      <c r="A38" t="s">
        <v>66</v>
      </c>
      <c r="B38">
        <v>1</v>
      </c>
      <c r="C38">
        <v>0</v>
      </c>
      <c r="D38">
        <v>7</v>
      </c>
      <c r="E38">
        <v>2</v>
      </c>
      <c r="F38" s="9" t="b">
        <v>1</v>
      </c>
      <c r="G38" s="9" t="b">
        <v>1</v>
      </c>
    </row>
    <row r="39" spans="1:10" x14ac:dyDescent="0.25">
      <c r="A39" t="s">
        <v>68</v>
      </c>
      <c r="B39">
        <v>0</v>
      </c>
      <c r="C39">
        <v>1</v>
      </c>
      <c r="D39">
        <v>6</v>
      </c>
      <c r="E39">
        <v>4</v>
      </c>
      <c r="F39" s="9" t="b">
        <v>1</v>
      </c>
      <c r="G39" s="9" t="b">
        <v>1</v>
      </c>
    </row>
    <row r="40" spans="1:10" x14ac:dyDescent="0.25">
      <c r="A40" t="s">
        <v>69</v>
      </c>
      <c r="B40">
        <v>0</v>
      </c>
      <c r="C40">
        <v>0</v>
      </c>
      <c r="D40">
        <v>9</v>
      </c>
      <c r="E40">
        <v>2</v>
      </c>
      <c r="F40" s="9" t="b">
        <v>0</v>
      </c>
      <c r="G40" s="9" t="b">
        <v>1</v>
      </c>
    </row>
    <row r="41" spans="1:10" x14ac:dyDescent="0.25">
      <c r="A41" t="s">
        <v>70</v>
      </c>
      <c r="B41">
        <v>1</v>
      </c>
      <c r="C41">
        <v>1</v>
      </c>
      <c r="D41">
        <v>8</v>
      </c>
      <c r="E41">
        <v>1</v>
      </c>
      <c r="F41" s="9" t="b">
        <v>1</v>
      </c>
      <c r="G41" s="9" t="b">
        <v>1</v>
      </c>
    </row>
    <row r="42" spans="1:10" x14ac:dyDescent="0.25">
      <c r="A42" t="s">
        <v>71</v>
      </c>
      <c r="B42">
        <v>0</v>
      </c>
      <c r="C42">
        <v>0</v>
      </c>
      <c r="D42">
        <v>7</v>
      </c>
      <c r="E42">
        <v>2</v>
      </c>
      <c r="F42" s="9" t="b">
        <v>0</v>
      </c>
      <c r="G42" s="9" t="b">
        <v>1</v>
      </c>
    </row>
    <row r="43" spans="1:10" x14ac:dyDescent="0.25">
      <c r="A43" t="s">
        <v>72</v>
      </c>
      <c r="B43">
        <v>0</v>
      </c>
      <c r="C43">
        <v>1</v>
      </c>
      <c r="D43">
        <v>6</v>
      </c>
      <c r="E43">
        <v>1</v>
      </c>
      <c r="F43" s="9" t="b">
        <v>1</v>
      </c>
      <c r="G43" s="9" t="b">
        <v>1</v>
      </c>
    </row>
    <row r="44" spans="1:10" x14ac:dyDescent="0.25">
      <c r="A44" t="s">
        <v>73</v>
      </c>
      <c r="B44">
        <v>0</v>
      </c>
      <c r="C44">
        <v>0</v>
      </c>
      <c r="D44">
        <v>7</v>
      </c>
      <c r="E44">
        <v>2</v>
      </c>
      <c r="F44" s="9" t="b">
        <v>0</v>
      </c>
      <c r="G44" s="9" t="b">
        <v>1</v>
      </c>
    </row>
    <row r="45" spans="1:10" x14ac:dyDescent="0.25">
      <c r="A45" t="s">
        <v>74</v>
      </c>
      <c r="B45">
        <v>0</v>
      </c>
      <c r="C45">
        <v>0</v>
      </c>
      <c r="D45">
        <v>7</v>
      </c>
      <c r="E45">
        <v>3</v>
      </c>
      <c r="F45" s="9" t="b">
        <v>1</v>
      </c>
      <c r="G45" s="9" t="b">
        <v>1</v>
      </c>
    </row>
    <row r="46" spans="1:10" x14ac:dyDescent="0.25">
      <c r="A46" t="s">
        <v>75</v>
      </c>
      <c r="B46">
        <v>0</v>
      </c>
      <c r="C46">
        <v>0</v>
      </c>
      <c r="D46">
        <v>9</v>
      </c>
      <c r="E46">
        <v>3</v>
      </c>
      <c r="F46" s="9" t="b">
        <v>0</v>
      </c>
      <c r="G46" s="9" t="b">
        <v>1</v>
      </c>
    </row>
    <row r="47" spans="1:10" x14ac:dyDescent="0.25">
      <c r="A47" t="s">
        <v>76</v>
      </c>
      <c r="B47">
        <v>0</v>
      </c>
      <c r="C47">
        <v>0</v>
      </c>
      <c r="D47">
        <v>11</v>
      </c>
      <c r="E47">
        <v>2</v>
      </c>
      <c r="F47" s="9" t="b">
        <v>1</v>
      </c>
      <c r="G47" s="9" t="b">
        <v>1</v>
      </c>
    </row>
    <row r="48" spans="1:10" x14ac:dyDescent="0.25">
      <c r="A48" t="s">
        <v>77</v>
      </c>
      <c r="B48">
        <v>0</v>
      </c>
      <c r="C48">
        <v>0</v>
      </c>
      <c r="D48">
        <v>13</v>
      </c>
      <c r="E48">
        <v>4</v>
      </c>
      <c r="F48" s="9" t="b">
        <v>0</v>
      </c>
      <c r="G48" s="9" t="b">
        <v>1</v>
      </c>
    </row>
    <row r="49" spans="1:10" x14ac:dyDescent="0.25">
      <c r="A49" t="s">
        <v>78</v>
      </c>
      <c r="B49">
        <v>1</v>
      </c>
      <c r="C49">
        <v>0</v>
      </c>
      <c r="D49">
        <v>7</v>
      </c>
      <c r="E49">
        <v>2</v>
      </c>
      <c r="F49" s="9" t="b">
        <v>0</v>
      </c>
      <c r="G49" s="9" t="b">
        <v>1</v>
      </c>
    </row>
    <row r="50" spans="1:10" x14ac:dyDescent="0.25">
      <c r="A50" t="s">
        <v>79</v>
      </c>
      <c r="B50">
        <v>0</v>
      </c>
      <c r="C50">
        <v>0</v>
      </c>
      <c r="D50">
        <v>7</v>
      </c>
      <c r="E50">
        <v>4</v>
      </c>
      <c r="F50" s="9" t="b">
        <v>0</v>
      </c>
      <c r="G50" s="9" t="b">
        <v>1</v>
      </c>
    </row>
    <row r="51" spans="1:10" x14ac:dyDescent="0.25">
      <c r="A51" t="s">
        <v>80</v>
      </c>
      <c r="B51">
        <v>2</v>
      </c>
      <c r="C51">
        <v>2</v>
      </c>
      <c r="D51">
        <v>9</v>
      </c>
      <c r="E51">
        <v>4</v>
      </c>
      <c r="F51" s="9" t="b">
        <v>1</v>
      </c>
      <c r="G51" s="9" t="b">
        <v>1</v>
      </c>
    </row>
    <row r="52" spans="1:10" x14ac:dyDescent="0.25">
      <c r="A52" t="s">
        <v>81</v>
      </c>
      <c r="B52">
        <v>0</v>
      </c>
      <c r="C52">
        <v>0</v>
      </c>
      <c r="D52">
        <v>9</v>
      </c>
      <c r="E52">
        <v>3</v>
      </c>
      <c r="F52" s="9" t="b">
        <v>1</v>
      </c>
      <c r="G52" s="9" t="b">
        <v>1</v>
      </c>
    </row>
    <row r="55" spans="1:10" s="2" customFormat="1" x14ac:dyDescent="0.25">
      <c r="A55" s="2" t="s">
        <v>82</v>
      </c>
      <c r="B55" s="2">
        <v>1</v>
      </c>
      <c r="C55" s="2">
        <v>0</v>
      </c>
      <c r="D55" s="2">
        <v>19</v>
      </c>
      <c r="E55" s="2">
        <v>10</v>
      </c>
      <c r="F55" s="36">
        <f>0/4</f>
        <v>0</v>
      </c>
      <c r="G55" s="36">
        <f>3/4</f>
        <v>0.75</v>
      </c>
      <c r="H55" s="3">
        <f>(C55+E55)/(B55+C55+D55+E55)</f>
        <v>0.33333333333333331</v>
      </c>
      <c r="I55" s="2">
        <v>4</v>
      </c>
      <c r="J55" s="2" t="e">
        <f>(G55)/F55</f>
        <v>#DIV/0!</v>
      </c>
    </row>
    <row r="56" spans="1:10" x14ac:dyDescent="0.25">
      <c r="A56" t="s">
        <v>83</v>
      </c>
      <c r="B56">
        <v>0</v>
      </c>
      <c r="C56">
        <v>0</v>
      </c>
      <c r="D56">
        <v>6</v>
      </c>
      <c r="E56">
        <v>1</v>
      </c>
      <c r="F56" s="9" t="b">
        <v>0</v>
      </c>
      <c r="G56" s="9" t="b">
        <v>1</v>
      </c>
    </row>
    <row r="57" spans="1:10" x14ac:dyDescent="0.25">
      <c r="A57" t="s">
        <v>84</v>
      </c>
      <c r="B57">
        <v>0</v>
      </c>
      <c r="C57">
        <v>0</v>
      </c>
      <c r="D57">
        <v>3</v>
      </c>
      <c r="E57">
        <v>1</v>
      </c>
      <c r="F57" s="9" t="b">
        <v>0</v>
      </c>
      <c r="G57" s="9" t="b">
        <v>0</v>
      </c>
    </row>
    <row r="58" spans="1:10" x14ac:dyDescent="0.25">
      <c r="A58" t="s">
        <v>85</v>
      </c>
      <c r="B58">
        <v>0</v>
      </c>
      <c r="C58">
        <v>0</v>
      </c>
      <c r="D58">
        <v>9</v>
      </c>
      <c r="E58">
        <v>7</v>
      </c>
      <c r="F58" s="9" t="b">
        <v>0</v>
      </c>
      <c r="G58" s="9" t="b">
        <v>1</v>
      </c>
    </row>
    <row r="59" spans="1:10" x14ac:dyDescent="0.25">
      <c r="A59" s="14" t="s">
        <v>86</v>
      </c>
      <c r="B59" s="14">
        <v>1</v>
      </c>
      <c r="C59" s="14">
        <v>0</v>
      </c>
      <c r="D59" s="14">
        <v>1</v>
      </c>
      <c r="E59" s="14">
        <v>1</v>
      </c>
      <c r="F59" s="35" t="b">
        <v>0</v>
      </c>
      <c r="G59" s="35" t="b">
        <v>1</v>
      </c>
    </row>
    <row r="62" spans="1:10" s="2" customFormat="1" x14ac:dyDescent="0.25">
      <c r="A62" s="2" t="s">
        <v>87</v>
      </c>
      <c r="B62" s="2">
        <v>0</v>
      </c>
      <c r="C62" s="2">
        <v>0</v>
      </c>
      <c r="D62" s="2">
        <v>7</v>
      </c>
      <c r="E62" s="2">
        <v>2</v>
      </c>
      <c r="F62" s="36">
        <f>0/1</f>
        <v>0</v>
      </c>
      <c r="G62" s="36">
        <f>1/1</f>
        <v>1</v>
      </c>
      <c r="H62" s="3">
        <f>2/9</f>
        <v>0.22222222222222221</v>
      </c>
      <c r="I62" s="2">
        <v>1</v>
      </c>
      <c r="J62" s="2" t="e">
        <f>(G62)/F62</f>
        <v>#DIV/0!</v>
      </c>
    </row>
    <row r="63" spans="1:10" x14ac:dyDescent="0.25">
      <c r="A63" t="s">
        <v>88</v>
      </c>
      <c r="B63">
        <v>0</v>
      </c>
      <c r="C63">
        <v>0</v>
      </c>
      <c r="D63">
        <v>7</v>
      </c>
      <c r="E63">
        <v>2</v>
      </c>
      <c r="F63" s="9" t="b">
        <v>0</v>
      </c>
      <c r="G63" s="9" t="b">
        <v>1</v>
      </c>
      <c r="H63" t="s">
        <v>91</v>
      </c>
    </row>
    <row r="66" spans="1:10" s="2" customFormat="1" x14ac:dyDescent="0.25">
      <c r="A66" s="2" t="s">
        <v>89</v>
      </c>
      <c r="B66" s="2">
        <v>1</v>
      </c>
      <c r="C66" s="2">
        <v>0</v>
      </c>
      <c r="D66" s="2">
        <v>6</v>
      </c>
      <c r="E66" s="2">
        <v>4</v>
      </c>
      <c r="F66" s="36">
        <f>0/1</f>
        <v>0</v>
      </c>
      <c r="G66" s="36">
        <f>1/1</f>
        <v>1</v>
      </c>
      <c r="H66" s="3">
        <f>4/11</f>
        <v>0.36363636363636365</v>
      </c>
      <c r="I66" s="2">
        <v>1</v>
      </c>
      <c r="J66" s="2" t="e">
        <f>(G66)/F66</f>
        <v>#DIV/0!</v>
      </c>
    </row>
    <row r="67" spans="1:10" x14ac:dyDescent="0.25">
      <c r="A67" t="s">
        <v>90</v>
      </c>
      <c r="B67">
        <v>1</v>
      </c>
      <c r="C67">
        <v>0</v>
      </c>
      <c r="D67">
        <v>6</v>
      </c>
      <c r="E67">
        <v>4</v>
      </c>
      <c r="F67" s="9" t="b">
        <v>0</v>
      </c>
      <c r="G67" s="9" t="b">
        <v>1</v>
      </c>
      <c r="H67" t="s">
        <v>91</v>
      </c>
    </row>
    <row r="70" spans="1:10" s="2" customFormat="1" x14ac:dyDescent="0.25">
      <c r="A70" s="2" t="s">
        <v>92</v>
      </c>
      <c r="B70" s="2">
        <v>2</v>
      </c>
      <c r="C70" s="2">
        <v>5</v>
      </c>
      <c r="D70" s="2">
        <v>25</v>
      </c>
      <c r="E70" s="2">
        <v>10</v>
      </c>
      <c r="F70" s="36">
        <f>0/3</f>
        <v>0</v>
      </c>
      <c r="G70" s="36">
        <f>3/3</f>
        <v>1</v>
      </c>
      <c r="H70" s="3">
        <f>15/42</f>
        <v>0.35714285714285715</v>
      </c>
      <c r="I70" s="2">
        <v>3</v>
      </c>
      <c r="J70" s="2" t="e">
        <f>(G70)/F70</f>
        <v>#DIV/0!</v>
      </c>
    </row>
    <row r="71" spans="1:10" x14ac:dyDescent="0.25">
      <c r="A71" t="s">
        <v>93</v>
      </c>
      <c r="B71">
        <v>0</v>
      </c>
      <c r="C71">
        <v>2</v>
      </c>
      <c r="D71">
        <v>7</v>
      </c>
      <c r="E71">
        <v>3</v>
      </c>
      <c r="F71" s="9" t="b">
        <v>0</v>
      </c>
      <c r="G71" s="9" t="b">
        <v>1</v>
      </c>
    </row>
    <row r="72" spans="1:10" x14ac:dyDescent="0.25">
      <c r="A72" t="s">
        <v>94</v>
      </c>
      <c r="B72">
        <v>0</v>
      </c>
      <c r="C72">
        <v>0</v>
      </c>
      <c r="D72">
        <v>9</v>
      </c>
      <c r="E72">
        <v>5</v>
      </c>
      <c r="F72" s="9" t="b">
        <v>0</v>
      </c>
      <c r="G72" s="9" t="b">
        <v>1</v>
      </c>
    </row>
    <row r="73" spans="1:10" x14ac:dyDescent="0.25">
      <c r="A73" t="s">
        <v>95</v>
      </c>
      <c r="B73">
        <v>2</v>
      </c>
      <c r="C73">
        <v>3</v>
      </c>
      <c r="D73">
        <v>9</v>
      </c>
      <c r="E73">
        <v>2</v>
      </c>
      <c r="F73" s="9" t="b">
        <v>0</v>
      </c>
      <c r="G73" s="9" t="b">
        <v>1</v>
      </c>
    </row>
    <row r="76" spans="1:10" s="2" customFormat="1" x14ac:dyDescent="0.25">
      <c r="A76" s="2" t="s">
        <v>96</v>
      </c>
      <c r="B76" s="2">
        <v>1</v>
      </c>
      <c r="C76" s="2">
        <v>4</v>
      </c>
      <c r="D76" s="2">
        <v>26</v>
      </c>
      <c r="E76" s="2">
        <v>5</v>
      </c>
      <c r="F76" s="36">
        <f>0/3</f>
        <v>0</v>
      </c>
      <c r="G76" s="36">
        <f>3/3</f>
        <v>1</v>
      </c>
      <c r="H76" s="3">
        <f>9/36</f>
        <v>0.25</v>
      </c>
      <c r="I76" s="2">
        <v>3</v>
      </c>
      <c r="J76" s="2" t="e">
        <f>(G76)/F76</f>
        <v>#DIV/0!</v>
      </c>
    </row>
    <row r="77" spans="1:10" x14ac:dyDescent="0.25">
      <c r="A77" t="s">
        <v>97</v>
      </c>
      <c r="B77">
        <v>1</v>
      </c>
      <c r="C77">
        <v>1</v>
      </c>
      <c r="D77">
        <v>6</v>
      </c>
      <c r="E77">
        <v>0</v>
      </c>
      <c r="F77" s="9" t="b">
        <v>0</v>
      </c>
      <c r="G77" s="9" t="b">
        <v>1</v>
      </c>
    </row>
    <row r="78" spans="1:10" x14ac:dyDescent="0.25">
      <c r="A78" t="s">
        <v>99</v>
      </c>
      <c r="B78">
        <v>0</v>
      </c>
      <c r="C78">
        <v>1</v>
      </c>
      <c r="D78">
        <v>11</v>
      </c>
      <c r="E78">
        <v>3</v>
      </c>
      <c r="F78" s="9" t="b">
        <v>0</v>
      </c>
      <c r="G78" s="9" t="b">
        <v>1</v>
      </c>
    </row>
    <row r="79" spans="1:10" x14ac:dyDescent="0.25">
      <c r="A79" t="s">
        <v>100</v>
      </c>
      <c r="B79">
        <v>0</v>
      </c>
      <c r="C79">
        <v>2</v>
      </c>
      <c r="D79">
        <v>9</v>
      </c>
      <c r="E79">
        <v>2</v>
      </c>
      <c r="F79" s="9" t="b">
        <v>0</v>
      </c>
      <c r="G79" s="9" t="b">
        <v>1</v>
      </c>
    </row>
    <row r="82" spans="1:10" s="2" customFormat="1" x14ac:dyDescent="0.25">
      <c r="A82" s="2" t="s">
        <v>101</v>
      </c>
      <c r="B82" s="2">
        <v>1</v>
      </c>
      <c r="C82" s="2">
        <v>1</v>
      </c>
      <c r="D82" s="2">
        <v>7</v>
      </c>
      <c r="E82" s="2">
        <v>2</v>
      </c>
      <c r="F82" s="36">
        <f>0/1</f>
        <v>0</v>
      </c>
      <c r="G82" s="36">
        <f>1/1</f>
        <v>1</v>
      </c>
      <c r="H82" s="3">
        <f>3/11</f>
        <v>0.27272727272727271</v>
      </c>
      <c r="I82" s="2">
        <v>1</v>
      </c>
      <c r="J82" s="2" t="e">
        <f>(G82)/F82</f>
        <v>#DIV/0!</v>
      </c>
    </row>
    <row r="83" spans="1:10" x14ac:dyDescent="0.25">
      <c r="A83" t="s">
        <v>98</v>
      </c>
      <c r="B83">
        <v>1</v>
      </c>
      <c r="C83">
        <v>1</v>
      </c>
      <c r="D83">
        <v>7</v>
      </c>
      <c r="E83">
        <v>2</v>
      </c>
      <c r="F83" s="9" t="b">
        <v>0</v>
      </c>
      <c r="G83" s="9" t="b">
        <v>1</v>
      </c>
    </row>
    <row r="86" spans="1:10" s="2" customFormat="1" x14ac:dyDescent="0.25">
      <c r="A86" s="2" t="s">
        <v>102</v>
      </c>
      <c r="B86" s="2">
        <v>0</v>
      </c>
      <c r="C86" s="2">
        <v>4</v>
      </c>
      <c r="D86" s="2">
        <v>17</v>
      </c>
      <c r="E86" s="2">
        <v>2</v>
      </c>
      <c r="F86" s="36">
        <f>0/1</f>
        <v>0</v>
      </c>
      <c r="G86" s="36">
        <f>1/1</f>
        <v>1</v>
      </c>
      <c r="H86" s="3">
        <f>6/23</f>
        <v>0.2608695652173913</v>
      </c>
      <c r="I86" s="2">
        <v>1</v>
      </c>
      <c r="J86" s="2" t="e">
        <f>G86/F86</f>
        <v>#DIV/0!</v>
      </c>
    </row>
    <row r="87" spans="1:10" x14ac:dyDescent="0.25">
      <c r="A87" t="s">
        <v>103</v>
      </c>
      <c r="B87">
        <v>0</v>
      </c>
      <c r="C87">
        <v>4</v>
      </c>
      <c r="D87">
        <v>17</v>
      </c>
      <c r="E87">
        <v>2</v>
      </c>
      <c r="F87" s="9" t="b">
        <v>0</v>
      </c>
      <c r="G87" s="9" t="b">
        <v>1</v>
      </c>
    </row>
    <row r="91" spans="1:10" s="2" customFormat="1" x14ac:dyDescent="0.25">
      <c r="A91" s="2" t="s">
        <v>120</v>
      </c>
      <c r="B91" s="2">
        <f>SUM(B92:B107)</f>
        <v>8</v>
      </c>
      <c r="C91" s="2">
        <f>SUM(C92:C107)</f>
        <v>8</v>
      </c>
      <c r="D91" s="2">
        <f>SUM(D92:D107)</f>
        <v>124</v>
      </c>
      <c r="E91" s="2">
        <f>SUM(E92:E107)</f>
        <v>77</v>
      </c>
      <c r="F91" s="36">
        <f>7/16</f>
        <v>0.4375</v>
      </c>
      <c r="G91" s="36">
        <f>13/16</f>
        <v>0.8125</v>
      </c>
      <c r="H91" s="3">
        <f>(C91+E91)/(B91+C91+D91+E91)</f>
        <v>0.39170506912442399</v>
      </c>
      <c r="I91" s="2">
        <v>16</v>
      </c>
      <c r="J91" s="15">
        <f>G91/F91</f>
        <v>1.8571428571428572</v>
      </c>
    </row>
    <row r="92" spans="1:10" x14ac:dyDescent="0.25">
      <c r="A92" t="s">
        <v>104</v>
      </c>
      <c r="B92">
        <v>0</v>
      </c>
      <c r="C92">
        <v>1</v>
      </c>
      <c r="D92">
        <v>6</v>
      </c>
      <c r="E92">
        <v>4</v>
      </c>
      <c r="F92" s="9" t="b">
        <v>0</v>
      </c>
      <c r="G92" s="9" t="b">
        <v>1</v>
      </c>
    </row>
    <row r="93" spans="1:10" x14ac:dyDescent="0.25">
      <c r="A93" t="s">
        <v>105</v>
      </c>
      <c r="B93">
        <v>0</v>
      </c>
      <c r="C93">
        <v>0</v>
      </c>
      <c r="D93">
        <v>5</v>
      </c>
      <c r="E93">
        <v>5</v>
      </c>
      <c r="F93" s="9" t="b">
        <v>0</v>
      </c>
      <c r="G93" s="9" t="b">
        <v>1</v>
      </c>
    </row>
    <row r="94" spans="1:10" x14ac:dyDescent="0.25">
      <c r="A94" t="s">
        <v>106</v>
      </c>
      <c r="B94">
        <v>0</v>
      </c>
      <c r="C94">
        <v>0</v>
      </c>
      <c r="D94">
        <v>5</v>
      </c>
      <c r="E94">
        <v>4</v>
      </c>
      <c r="F94" s="9" t="b">
        <v>0</v>
      </c>
      <c r="G94" s="9" t="b">
        <v>1</v>
      </c>
    </row>
    <row r="95" spans="1:10" x14ac:dyDescent="0.25">
      <c r="A95" t="s">
        <v>107</v>
      </c>
      <c r="B95">
        <v>2</v>
      </c>
      <c r="C95">
        <v>0</v>
      </c>
      <c r="D95">
        <v>10</v>
      </c>
      <c r="E95">
        <v>3</v>
      </c>
      <c r="F95" s="9" t="b">
        <v>0</v>
      </c>
      <c r="G95" s="9" t="b">
        <v>1</v>
      </c>
    </row>
    <row r="96" spans="1:10" x14ac:dyDescent="0.25">
      <c r="A96" t="s">
        <v>108</v>
      </c>
      <c r="B96">
        <v>0</v>
      </c>
      <c r="C96">
        <v>0</v>
      </c>
      <c r="D96">
        <v>10</v>
      </c>
      <c r="E96">
        <v>6</v>
      </c>
      <c r="F96" s="9" t="b">
        <v>0</v>
      </c>
      <c r="G96" s="9" t="b">
        <v>1</v>
      </c>
    </row>
    <row r="97" spans="1:10" x14ac:dyDescent="0.25">
      <c r="A97" t="s">
        <v>109</v>
      </c>
      <c r="B97">
        <v>1</v>
      </c>
      <c r="C97">
        <v>0</v>
      </c>
      <c r="D97">
        <v>6</v>
      </c>
      <c r="E97">
        <v>7</v>
      </c>
      <c r="F97" s="9" t="b">
        <v>1</v>
      </c>
      <c r="G97" s="9" t="b">
        <v>1</v>
      </c>
    </row>
    <row r="98" spans="1:10" x14ac:dyDescent="0.25">
      <c r="A98" t="s">
        <v>110</v>
      </c>
      <c r="B98">
        <v>1</v>
      </c>
      <c r="C98">
        <v>2</v>
      </c>
      <c r="D98">
        <v>7</v>
      </c>
      <c r="E98">
        <v>4</v>
      </c>
      <c r="F98" s="9" t="b">
        <v>1</v>
      </c>
      <c r="G98" s="9" t="b">
        <v>1</v>
      </c>
    </row>
    <row r="99" spans="1:10" x14ac:dyDescent="0.25">
      <c r="A99" t="s">
        <v>111</v>
      </c>
      <c r="B99">
        <v>0</v>
      </c>
      <c r="C99">
        <v>0</v>
      </c>
      <c r="D99">
        <v>5</v>
      </c>
      <c r="E99">
        <v>4</v>
      </c>
      <c r="F99" s="9" t="b">
        <v>1</v>
      </c>
      <c r="G99" s="9" t="b">
        <v>1</v>
      </c>
    </row>
    <row r="100" spans="1:10" x14ac:dyDescent="0.25">
      <c r="A100" t="s">
        <v>112</v>
      </c>
      <c r="B100">
        <v>0</v>
      </c>
      <c r="C100">
        <v>1</v>
      </c>
      <c r="D100">
        <v>12</v>
      </c>
      <c r="E100">
        <v>6</v>
      </c>
      <c r="F100" s="9" t="b">
        <v>0</v>
      </c>
      <c r="G100" s="9" t="b">
        <v>1</v>
      </c>
    </row>
    <row r="101" spans="1:10" x14ac:dyDescent="0.25">
      <c r="A101" t="s">
        <v>113</v>
      </c>
      <c r="B101">
        <v>2</v>
      </c>
      <c r="C101">
        <v>2</v>
      </c>
      <c r="D101">
        <v>9</v>
      </c>
      <c r="E101">
        <v>3</v>
      </c>
      <c r="F101" s="9" t="b">
        <v>1</v>
      </c>
      <c r="G101" s="9" t="b">
        <v>0</v>
      </c>
    </row>
    <row r="102" spans="1:10" x14ac:dyDescent="0.25">
      <c r="A102" t="s">
        <v>114</v>
      </c>
      <c r="B102">
        <v>1</v>
      </c>
      <c r="C102">
        <v>0</v>
      </c>
      <c r="D102">
        <v>10</v>
      </c>
      <c r="E102">
        <v>5</v>
      </c>
      <c r="F102" s="9" t="b">
        <v>0</v>
      </c>
      <c r="G102" s="9" t="b">
        <v>0</v>
      </c>
    </row>
    <row r="103" spans="1:10" x14ac:dyDescent="0.25">
      <c r="A103" t="s">
        <v>115</v>
      </c>
      <c r="B103">
        <v>0</v>
      </c>
      <c r="C103">
        <v>0</v>
      </c>
      <c r="D103">
        <v>3</v>
      </c>
      <c r="E103">
        <v>1</v>
      </c>
      <c r="F103" s="9" t="b">
        <v>0</v>
      </c>
      <c r="G103" s="9" t="b">
        <v>0</v>
      </c>
    </row>
    <row r="104" spans="1:10" x14ac:dyDescent="0.25">
      <c r="A104" t="s">
        <v>116</v>
      </c>
      <c r="B104">
        <v>0</v>
      </c>
      <c r="C104">
        <v>1</v>
      </c>
      <c r="D104">
        <v>7</v>
      </c>
      <c r="E104">
        <v>7</v>
      </c>
      <c r="F104" s="9" t="b">
        <v>0</v>
      </c>
      <c r="G104" s="9" t="b">
        <v>1</v>
      </c>
    </row>
    <row r="105" spans="1:10" x14ac:dyDescent="0.25">
      <c r="A105" t="s">
        <v>117</v>
      </c>
      <c r="B105">
        <v>0</v>
      </c>
      <c r="C105">
        <v>0</v>
      </c>
      <c r="D105">
        <v>9</v>
      </c>
      <c r="E105">
        <v>6</v>
      </c>
      <c r="F105" s="9" t="b">
        <v>1</v>
      </c>
      <c r="G105" s="9" t="b">
        <v>1</v>
      </c>
    </row>
    <row r="106" spans="1:10" x14ac:dyDescent="0.25">
      <c r="A106" t="s">
        <v>118</v>
      </c>
      <c r="B106">
        <v>0</v>
      </c>
      <c r="C106">
        <v>1</v>
      </c>
      <c r="D106">
        <v>11</v>
      </c>
      <c r="E106">
        <v>6</v>
      </c>
      <c r="F106" s="9" t="b">
        <v>1</v>
      </c>
      <c r="G106" s="9" t="b">
        <v>1</v>
      </c>
    </row>
    <row r="107" spans="1:10" x14ac:dyDescent="0.25">
      <c r="A107" t="s">
        <v>119</v>
      </c>
      <c r="B107">
        <v>1</v>
      </c>
      <c r="C107">
        <v>0</v>
      </c>
      <c r="D107">
        <v>9</v>
      </c>
      <c r="E107">
        <v>6</v>
      </c>
      <c r="F107" s="9" t="b">
        <v>1</v>
      </c>
      <c r="G107" s="9" t="b">
        <v>1</v>
      </c>
    </row>
    <row r="110" spans="1:10" x14ac:dyDescent="0.25">
      <c r="A110" s="2" t="s">
        <v>121</v>
      </c>
      <c r="B110" s="2">
        <f>SUM(B111:B146)</f>
        <v>10</v>
      </c>
      <c r="C110" s="2">
        <f>SUM(C111:C146)</f>
        <v>13</v>
      </c>
      <c r="D110" s="2">
        <f>SUM(D111:D146)</f>
        <v>216</v>
      </c>
      <c r="E110" s="2">
        <f>SUM(E111:E146)</f>
        <v>108</v>
      </c>
      <c r="F110" s="36">
        <f>11/36</f>
        <v>0.30555555555555558</v>
      </c>
      <c r="G110" s="36">
        <f>27/36</f>
        <v>0.75</v>
      </c>
      <c r="H110" s="3">
        <f>(C110+E110)/(B110+C110+D110+E110)</f>
        <v>0.34870317002881845</v>
      </c>
      <c r="I110" s="2">
        <v>36</v>
      </c>
      <c r="J110" s="16">
        <f>G110/F110</f>
        <v>2.4545454545454541</v>
      </c>
    </row>
    <row r="111" spans="1:10" x14ac:dyDescent="0.25">
      <c r="A111" t="s">
        <v>122</v>
      </c>
      <c r="B111">
        <v>0</v>
      </c>
      <c r="C111">
        <v>0</v>
      </c>
      <c r="D111">
        <v>3</v>
      </c>
      <c r="E111">
        <v>6</v>
      </c>
      <c r="F111" s="9" t="b">
        <v>0</v>
      </c>
      <c r="G111" s="9" t="b">
        <v>0</v>
      </c>
    </row>
    <row r="112" spans="1:10" x14ac:dyDescent="0.25">
      <c r="A112" t="s">
        <v>123</v>
      </c>
      <c r="B112">
        <v>0</v>
      </c>
      <c r="C112">
        <v>1</v>
      </c>
      <c r="D112">
        <v>3</v>
      </c>
      <c r="E112">
        <v>4</v>
      </c>
      <c r="F112" s="9" t="b">
        <v>1</v>
      </c>
      <c r="G112" s="9" t="b">
        <v>0</v>
      </c>
    </row>
    <row r="113" spans="1:7" x14ac:dyDescent="0.25">
      <c r="A113" t="s">
        <v>124</v>
      </c>
      <c r="B113">
        <v>1</v>
      </c>
      <c r="C113">
        <v>0</v>
      </c>
      <c r="D113">
        <v>9</v>
      </c>
      <c r="E113">
        <v>3</v>
      </c>
      <c r="F113" s="9" t="b">
        <v>0</v>
      </c>
      <c r="G113" s="9" t="b">
        <v>1</v>
      </c>
    </row>
    <row r="114" spans="1:7" x14ac:dyDescent="0.25">
      <c r="A114" t="s">
        <v>125</v>
      </c>
      <c r="B114">
        <v>0</v>
      </c>
      <c r="C114">
        <v>1</v>
      </c>
      <c r="D114">
        <v>7</v>
      </c>
      <c r="E114">
        <v>2</v>
      </c>
      <c r="F114" s="9" t="b">
        <v>0</v>
      </c>
      <c r="G114" s="9" t="b">
        <v>1</v>
      </c>
    </row>
    <row r="115" spans="1:7" x14ac:dyDescent="0.25">
      <c r="A115" t="s">
        <v>126</v>
      </c>
      <c r="B115">
        <v>0</v>
      </c>
      <c r="C115">
        <v>0</v>
      </c>
      <c r="D115">
        <v>2</v>
      </c>
      <c r="E115">
        <v>1</v>
      </c>
      <c r="F115" s="9" t="b">
        <v>0</v>
      </c>
      <c r="G115" s="9" t="b">
        <v>0</v>
      </c>
    </row>
    <row r="116" spans="1:7" x14ac:dyDescent="0.25">
      <c r="A116" t="s">
        <v>127</v>
      </c>
      <c r="B116">
        <v>0</v>
      </c>
      <c r="C116">
        <v>0</v>
      </c>
      <c r="D116">
        <v>5</v>
      </c>
      <c r="E116">
        <v>1</v>
      </c>
      <c r="F116" s="9" t="b">
        <v>0</v>
      </c>
      <c r="G116" s="9" t="b">
        <v>1</v>
      </c>
    </row>
    <row r="117" spans="1:7" x14ac:dyDescent="0.25">
      <c r="A117" t="s">
        <v>128</v>
      </c>
      <c r="B117">
        <v>0</v>
      </c>
      <c r="C117">
        <v>1</v>
      </c>
      <c r="D117">
        <v>3</v>
      </c>
      <c r="E117">
        <v>1</v>
      </c>
      <c r="F117" s="9" t="b">
        <v>0</v>
      </c>
      <c r="G117" s="9" t="b">
        <v>1</v>
      </c>
    </row>
    <row r="118" spans="1:7" x14ac:dyDescent="0.25">
      <c r="A118" t="s">
        <v>129</v>
      </c>
      <c r="B118">
        <v>0</v>
      </c>
      <c r="C118">
        <v>0</v>
      </c>
      <c r="D118">
        <v>8</v>
      </c>
      <c r="E118">
        <v>1</v>
      </c>
      <c r="F118" s="9" t="b">
        <v>0</v>
      </c>
      <c r="G118" s="9" t="b">
        <v>1</v>
      </c>
    </row>
    <row r="119" spans="1:7" x14ac:dyDescent="0.25">
      <c r="A119" t="s">
        <v>130</v>
      </c>
      <c r="B119">
        <v>0</v>
      </c>
      <c r="C119">
        <v>0</v>
      </c>
      <c r="D119">
        <v>5</v>
      </c>
      <c r="E119">
        <v>1</v>
      </c>
      <c r="F119" s="9" t="b">
        <v>0</v>
      </c>
      <c r="G119" s="9" t="b">
        <v>1</v>
      </c>
    </row>
    <row r="120" spans="1:7" x14ac:dyDescent="0.25">
      <c r="A120" t="s">
        <v>131</v>
      </c>
      <c r="B120">
        <v>0</v>
      </c>
      <c r="C120">
        <v>0</v>
      </c>
      <c r="D120">
        <v>2</v>
      </c>
      <c r="E120">
        <v>1</v>
      </c>
      <c r="F120" s="9" t="b">
        <v>0</v>
      </c>
      <c r="G120" s="9" t="b">
        <v>1</v>
      </c>
    </row>
    <row r="121" spans="1:7" x14ac:dyDescent="0.25">
      <c r="A121" t="s">
        <v>132</v>
      </c>
      <c r="B121">
        <v>0</v>
      </c>
      <c r="C121">
        <v>0</v>
      </c>
      <c r="D121">
        <v>3</v>
      </c>
      <c r="E121">
        <v>2</v>
      </c>
      <c r="F121" s="9" t="b">
        <v>0</v>
      </c>
      <c r="G121" s="9" t="b">
        <v>1</v>
      </c>
    </row>
    <row r="122" spans="1:7" x14ac:dyDescent="0.25">
      <c r="A122" t="s">
        <v>133</v>
      </c>
      <c r="B122">
        <v>0</v>
      </c>
      <c r="C122">
        <v>0</v>
      </c>
      <c r="D122">
        <v>2</v>
      </c>
      <c r="E122">
        <v>2</v>
      </c>
      <c r="F122" s="9" t="b">
        <v>0</v>
      </c>
      <c r="G122" s="9" t="b">
        <v>0</v>
      </c>
    </row>
    <row r="123" spans="1:7" x14ac:dyDescent="0.25">
      <c r="A123" t="s">
        <v>134</v>
      </c>
      <c r="B123">
        <v>0</v>
      </c>
      <c r="C123">
        <v>0</v>
      </c>
      <c r="D123">
        <v>9</v>
      </c>
      <c r="E123">
        <v>7</v>
      </c>
      <c r="F123" s="9" t="b">
        <v>1</v>
      </c>
      <c r="G123" s="9" t="b">
        <v>1</v>
      </c>
    </row>
    <row r="124" spans="1:7" x14ac:dyDescent="0.25">
      <c r="A124" t="s">
        <v>135</v>
      </c>
      <c r="B124">
        <v>0</v>
      </c>
      <c r="C124">
        <v>1</v>
      </c>
      <c r="D124">
        <v>2</v>
      </c>
      <c r="E124">
        <v>2</v>
      </c>
      <c r="F124" s="9" t="b">
        <v>1</v>
      </c>
      <c r="G124" s="9" t="b">
        <v>0</v>
      </c>
    </row>
    <row r="125" spans="1:7" x14ac:dyDescent="0.25">
      <c r="A125" t="s">
        <v>136</v>
      </c>
      <c r="B125" s="9">
        <v>0</v>
      </c>
      <c r="C125" s="9">
        <v>0</v>
      </c>
      <c r="D125" s="9">
        <v>8</v>
      </c>
      <c r="E125" s="9">
        <v>3</v>
      </c>
      <c r="F125" s="9" t="b">
        <v>0</v>
      </c>
      <c r="G125" s="9" t="b">
        <v>1</v>
      </c>
    </row>
    <row r="126" spans="1:7" x14ac:dyDescent="0.25">
      <c r="A126" t="s">
        <v>137</v>
      </c>
      <c r="B126">
        <v>0</v>
      </c>
      <c r="C126">
        <v>1</v>
      </c>
      <c r="D126">
        <v>9</v>
      </c>
      <c r="E126">
        <v>4</v>
      </c>
      <c r="F126" s="9" t="b">
        <v>1</v>
      </c>
      <c r="G126" s="9" t="b">
        <v>1</v>
      </c>
    </row>
    <row r="127" spans="1:7" x14ac:dyDescent="0.25">
      <c r="A127" t="s">
        <v>138</v>
      </c>
      <c r="B127" s="9">
        <v>0</v>
      </c>
      <c r="C127" s="9">
        <v>1</v>
      </c>
      <c r="D127" s="9">
        <v>7</v>
      </c>
      <c r="E127" s="9">
        <v>1</v>
      </c>
      <c r="F127" s="9" t="b">
        <v>0</v>
      </c>
      <c r="G127" s="9" t="b">
        <v>0</v>
      </c>
    </row>
    <row r="128" spans="1:7" x14ac:dyDescent="0.25">
      <c r="A128" t="s">
        <v>139</v>
      </c>
      <c r="B128" s="9">
        <v>0</v>
      </c>
      <c r="C128" s="9">
        <v>0</v>
      </c>
      <c r="D128" s="9">
        <v>3</v>
      </c>
      <c r="E128" s="9">
        <v>2</v>
      </c>
      <c r="F128" s="9" t="b">
        <v>0</v>
      </c>
      <c r="G128" s="9" t="b">
        <v>1</v>
      </c>
    </row>
    <row r="129" spans="1:12" x14ac:dyDescent="0.25">
      <c r="A129" t="s">
        <v>140</v>
      </c>
      <c r="B129" s="9">
        <v>0</v>
      </c>
      <c r="C129" s="9">
        <v>0</v>
      </c>
      <c r="D129" s="9">
        <v>3</v>
      </c>
      <c r="E129" s="9">
        <v>1</v>
      </c>
      <c r="F129" s="9" t="b">
        <v>0</v>
      </c>
      <c r="G129" s="9" t="b">
        <v>1</v>
      </c>
    </row>
    <row r="130" spans="1:12" x14ac:dyDescent="0.25">
      <c r="A130" t="s">
        <v>141</v>
      </c>
      <c r="B130" s="9">
        <v>0</v>
      </c>
      <c r="C130" s="9">
        <v>1</v>
      </c>
      <c r="D130" s="9">
        <v>2</v>
      </c>
      <c r="E130" s="9">
        <v>3</v>
      </c>
      <c r="F130" s="9" t="b">
        <v>1</v>
      </c>
      <c r="G130" s="9" t="b">
        <v>1</v>
      </c>
    </row>
    <row r="131" spans="1:12" x14ac:dyDescent="0.25">
      <c r="A131" t="s">
        <v>142</v>
      </c>
      <c r="B131" s="9">
        <v>0</v>
      </c>
      <c r="C131" s="9">
        <v>0</v>
      </c>
      <c r="D131" s="9">
        <v>2</v>
      </c>
      <c r="E131" s="9">
        <v>5</v>
      </c>
      <c r="F131" s="9" t="b">
        <v>1</v>
      </c>
      <c r="G131" s="9" t="b">
        <v>0</v>
      </c>
    </row>
    <row r="132" spans="1:12" x14ac:dyDescent="0.25">
      <c r="A132" t="s">
        <v>143</v>
      </c>
      <c r="B132" s="9">
        <v>0</v>
      </c>
      <c r="C132" s="9">
        <v>0</v>
      </c>
      <c r="D132" s="9">
        <v>8</v>
      </c>
      <c r="E132" s="9">
        <v>2</v>
      </c>
      <c r="F132" s="9" t="b">
        <v>0</v>
      </c>
      <c r="G132" s="9" t="b">
        <v>1</v>
      </c>
    </row>
    <row r="133" spans="1:12" x14ac:dyDescent="0.25">
      <c r="A133" t="s">
        <v>144</v>
      </c>
      <c r="B133" s="9">
        <v>0</v>
      </c>
      <c r="C133" s="9">
        <v>0</v>
      </c>
      <c r="D133" s="9">
        <v>7</v>
      </c>
      <c r="E133" s="9">
        <v>2</v>
      </c>
      <c r="F133" s="9" t="b">
        <v>1</v>
      </c>
      <c r="G133" s="9" t="b">
        <v>1</v>
      </c>
    </row>
    <row r="134" spans="1:12" x14ac:dyDescent="0.25">
      <c r="A134" t="s">
        <v>145</v>
      </c>
      <c r="B134" s="9">
        <v>0</v>
      </c>
      <c r="C134" s="9">
        <v>1</v>
      </c>
      <c r="D134" s="9">
        <v>3</v>
      </c>
      <c r="E134" s="9">
        <v>4</v>
      </c>
      <c r="F134" s="9" t="b">
        <v>1</v>
      </c>
      <c r="G134" s="9" t="b">
        <v>1</v>
      </c>
    </row>
    <row r="135" spans="1:12" x14ac:dyDescent="0.25">
      <c r="A135" t="s">
        <v>146</v>
      </c>
      <c r="B135" s="9">
        <v>2</v>
      </c>
      <c r="C135" s="9">
        <v>0</v>
      </c>
      <c r="D135" s="9">
        <v>15</v>
      </c>
      <c r="E135" s="9">
        <v>6</v>
      </c>
      <c r="F135" s="9" t="b">
        <v>0</v>
      </c>
      <c r="G135" s="9" t="b">
        <v>1</v>
      </c>
    </row>
    <row r="136" spans="1:12" x14ac:dyDescent="0.25">
      <c r="A136" t="s">
        <v>147</v>
      </c>
      <c r="B136" s="9">
        <v>0</v>
      </c>
      <c r="C136" s="9">
        <v>0</v>
      </c>
      <c r="D136" s="9">
        <v>8</v>
      </c>
      <c r="E136" s="9">
        <v>2</v>
      </c>
      <c r="F136" s="9" t="b">
        <v>0</v>
      </c>
      <c r="G136" s="9" t="b">
        <v>1</v>
      </c>
    </row>
    <row r="137" spans="1:12" x14ac:dyDescent="0.25">
      <c r="A137" t="s">
        <v>148</v>
      </c>
      <c r="B137" s="9">
        <v>1</v>
      </c>
      <c r="C137" s="9">
        <v>0</v>
      </c>
      <c r="D137" s="9">
        <v>5</v>
      </c>
      <c r="E137" s="9">
        <v>3</v>
      </c>
      <c r="F137" s="9" t="b">
        <v>0</v>
      </c>
      <c r="G137" s="9" t="b">
        <v>1</v>
      </c>
    </row>
    <row r="138" spans="1:12" x14ac:dyDescent="0.25">
      <c r="A138" t="s">
        <v>149</v>
      </c>
      <c r="B138" s="9">
        <v>1</v>
      </c>
      <c r="C138" s="9">
        <v>2</v>
      </c>
      <c r="D138" s="9">
        <v>5</v>
      </c>
      <c r="E138" s="9">
        <v>5</v>
      </c>
      <c r="F138" s="9" t="b">
        <v>0</v>
      </c>
      <c r="G138" s="9" t="b">
        <v>1</v>
      </c>
      <c r="H138" t="s">
        <v>150</v>
      </c>
      <c r="J138" t="s">
        <v>175</v>
      </c>
      <c r="K138" t="s">
        <v>176</v>
      </c>
      <c r="L138" t="s">
        <v>177</v>
      </c>
    </row>
    <row r="139" spans="1:12" x14ac:dyDescent="0.25">
      <c r="A139" t="s">
        <v>151</v>
      </c>
      <c r="B139" s="9">
        <v>1</v>
      </c>
      <c r="C139" s="9">
        <v>0</v>
      </c>
      <c r="D139" s="9">
        <v>6</v>
      </c>
      <c r="E139" s="9">
        <v>3</v>
      </c>
      <c r="F139" s="9" t="b">
        <v>0</v>
      </c>
      <c r="G139" s="9" t="b">
        <v>1</v>
      </c>
      <c r="J139" s="1">
        <f>3/9</f>
        <v>0.33333333333333331</v>
      </c>
      <c r="K139" s="1">
        <f>7/9</f>
        <v>0.77777777777777779</v>
      </c>
      <c r="L139" s="1">
        <f>(5+36)/(5+36+6+73)</f>
        <v>0.34166666666666667</v>
      </c>
    </row>
    <row r="140" spans="1:12" x14ac:dyDescent="0.25">
      <c r="A140" t="s">
        <v>152</v>
      </c>
      <c r="B140" s="9">
        <v>3</v>
      </c>
      <c r="C140" s="9">
        <v>2</v>
      </c>
      <c r="D140" s="9">
        <v>6</v>
      </c>
      <c r="E140" s="9">
        <v>3</v>
      </c>
      <c r="F140" s="9" t="b">
        <v>0</v>
      </c>
      <c r="G140" s="9" t="b">
        <v>1</v>
      </c>
    </row>
    <row r="141" spans="1:12" x14ac:dyDescent="0.25">
      <c r="A141" t="s">
        <v>153</v>
      </c>
      <c r="B141" s="9">
        <v>0</v>
      </c>
      <c r="C141" s="9">
        <v>0</v>
      </c>
      <c r="D141" s="9">
        <v>8</v>
      </c>
      <c r="E141" s="9">
        <v>4</v>
      </c>
      <c r="F141" s="9" t="b">
        <v>1</v>
      </c>
      <c r="G141" s="9" t="b">
        <v>1</v>
      </c>
    </row>
    <row r="142" spans="1:12" x14ac:dyDescent="0.25">
      <c r="A142" t="s">
        <v>154</v>
      </c>
      <c r="B142" s="9">
        <v>0</v>
      </c>
      <c r="C142" s="9">
        <v>0</v>
      </c>
      <c r="D142" s="9">
        <v>5</v>
      </c>
      <c r="E142" s="9">
        <v>5</v>
      </c>
      <c r="F142" s="9" t="b">
        <v>1</v>
      </c>
      <c r="G142" s="9" t="b">
        <v>0</v>
      </c>
    </row>
    <row r="143" spans="1:12" x14ac:dyDescent="0.25">
      <c r="A143" t="s">
        <v>155</v>
      </c>
      <c r="B143" s="9">
        <v>0</v>
      </c>
      <c r="C143" s="9">
        <v>1</v>
      </c>
      <c r="D143" s="9">
        <v>21</v>
      </c>
      <c r="E143" s="9">
        <v>4</v>
      </c>
      <c r="F143" s="9" t="b">
        <v>0</v>
      </c>
      <c r="G143" s="9" t="b">
        <v>1</v>
      </c>
    </row>
    <row r="144" spans="1:12" x14ac:dyDescent="0.25">
      <c r="A144" t="s">
        <v>156</v>
      </c>
      <c r="B144" s="9">
        <v>1</v>
      </c>
      <c r="C144" s="9">
        <v>0</v>
      </c>
      <c r="D144" s="9">
        <v>5</v>
      </c>
      <c r="E144" s="9">
        <v>3</v>
      </c>
      <c r="F144" s="9" t="b">
        <v>0</v>
      </c>
      <c r="G144" s="9" t="b">
        <v>1</v>
      </c>
    </row>
    <row r="145" spans="1:12" x14ac:dyDescent="0.25">
      <c r="A145" t="s">
        <v>157</v>
      </c>
      <c r="B145" s="9">
        <v>0</v>
      </c>
      <c r="C145" s="9">
        <v>0</v>
      </c>
      <c r="D145" s="9">
        <v>10</v>
      </c>
      <c r="E145" s="9">
        <v>6</v>
      </c>
      <c r="F145" s="9" t="b">
        <v>1</v>
      </c>
      <c r="G145" s="9" t="b">
        <v>0</v>
      </c>
    </row>
    <row r="146" spans="1:12" x14ac:dyDescent="0.25">
      <c r="A146" t="s">
        <v>158</v>
      </c>
      <c r="B146" s="9">
        <v>0</v>
      </c>
      <c r="C146" s="9">
        <v>0</v>
      </c>
      <c r="D146" s="9">
        <v>7</v>
      </c>
      <c r="E146" s="9">
        <v>3</v>
      </c>
      <c r="F146" s="9" t="b">
        <v>0</v>
      </c>
      <c r="G146" s="9" t="b">
        <v>1</v>
      </c>
    </row>
    <row r="149" spans="1:12" s="2" customFormat="1" x14ac:dyDescent="0.25">
      <c r="A149" s="2" t="s">
        <v>159</v>
      </c>
      <c r="B149" s="2">
        <f>SUM(B150:B161)</f>
        <v>3</v>
      </c>
      <c r="C149" s="2">
        <f>SUM(C150:C161)</f>
        <v>4</v>
      </c>
      <c r="D149" s="2">
        <f>SUM(D150:D161)</f>
        <v>70</v>
      </c>
      <c r="E149" s="2">
        <f>SUM(E150:E161)</f>
        <v>53</v>
      </c>
      <c r="F149" s="36">
        <f>6/12</f>
        <v>0.5</v>
      </c>
      <c r="G149" s="36">
        <f>7/12</f>
        <v>0.58333333333333337</v>
      </c>
      <c r="H149" s="3">
        <f>(C149+E149)/(B149+C149+D149+E149)</f>
        <v>0.43846153846153846</v>
      </c>
      <c r="I149" s="2">
        <v>12</v>
      </c>
      <c r="J149" s="15">
        <f>G149/F149</f>
        <v>1.1666666666666667</v>
      </c>
    </row>
    <row r="150" spans="1:12" x14ac:dyDescent="0.25">
      <c r="A150" t="s">
        <v>160</v>
      </c>
      <c r="B150">
        <v>0</v>
      </c>
      <c r="C150">
        <v>0</v>
      </c>
      <c r="D150">
        <v>7</v>
      </c>
      <c r="E150">
        <v>7</v>
      </c>
      <c r="F150" s="9" t="b">
        <v>1</v>
      </c>
      <c r="G150" s="9" t="b">
        <v>0</v>
      </c>
    </row>
    <row r="151" spans="1:12" x14ac:dyDescent="0.25">
      <c r="A151" t="s">
        <v>161</v>
      </c>
      <c r="B151">
        <v>0</v>
      </c>
      <c r="C151">
        <v>0</v>
      </c>
      <c r="D151">
        <v>9</v>
      </c>
      <c r="E151">
        <v>1</v>
      </c>
      <c r="F151" s="9" t="b">
        <v>0</v>
      </c>
      <c r="G151" s="9" t="b">
        <v>1</v>
      </c>
    </row>
    <row r="152" spans="1:12" x14ac:dyDescent="0.25">
      <c r="A152" t="s">
        <v>162</v>
      </c>
      <c r="B152">
        <v>0</v>
      </c>
      <c r="C152">
        <v>0</v>
      </c>
      <c r="D152">
        <v>4</v>
      </c>
      <c r="E152">
        <v>1</v>
      </c>
      <c r="F152" s="9" t="b">
        <v>0</v>
      </c>
      <c r="G152" s="9" t="b">
        <v>1</v>
      </c>
    </row>
    <row r="153" spans="1:12" x14ac:dyDescent="0.25">
      <c r="A153" t="s">
        <v>163</v>
      </c>
      <c r="B153">
        <v>1</v>
      </c>
      <c r="C153">
        <v>0</v>
      </c>
      <c r="D153">
        <v>6</v>
      </c>
      <c r="E153">
        <v>7</v>
      </c>
      <c r="F153" s="9" t="b">
        <v>0</v>
      </c>
      <c r="G153" s="9" t="b">
        <v>1</v>
      </c>
    </row>
    <row r="154" spans="1:12" x14ac:dyDescent="0.25">
      <c r="A154" t="s">
        <v>164</v>
      </c>
      <c r="B154">
        <v>0</v>
      </c>
      <c r="C154">
        <v>0</v>
      </c>
      <c r="D154">
        <v>2</v>
      </c>
      <c r="E154">
        <v>3</v>
      </c>
      <c r="F154" s="9" t="b">
        <v>1</v>
      </c>
      <c r="G154" s="9" t="b">
        <v>0</v>
      </c>
    </row>
    <row r="155" spans="1:12" x14ac:dyDescent="0.25">
      <c r="A155" t="s">
        <v>165</v>
      </c>
      <c r="B155">
        <v>0</v>
      </c>
      <c r="C155">
        <v>0</v>
      </c>
      <c r="D155">
        <v>7</v>
      </c>
      <c r="E155">
        <v>5</v>
      </c>
      <c r="F155" s="9" t="b">
        <v>1</v>
      </c>
      <c r="G155" s="9" t="b">
        <v>1</v>
      </c>
    </row>
    <row r="156" spans="1:12" x14ac:dyDescent="0.25">
      <c r="A156" t="s">
        <v>166</v>
      </c>
      <c r="B156" s="9">
        <v>1</v>
      </c>
      <c r="C156" s="9">
        <v>0</v>
      </c>
      <c r="D156" s="9">
        <v>6</v>
      </c>
      <c r="E156" s="9">
        <v>5</v>
      </c>
      <c r="F156" s="9" t="b">
        <v>0</v>
      </c>
      <c r="G156" s="9" t="b">
        <v>0</v>
      </c>
    </row>
    <row r="157" spans="1:12" x14ac:dyDescent="0.25">
      <c r="A157" t="s">
        <v>167</v>
      </c>
      <c r="B157" s="9">
        <v>1</v>
      </c>
      <c r="C157" s="9">
        <v>3</v>
      </c>
      <c r="D157" s="9">
        <v>4</v>
      </c>
      <c r="E157" s="9">
        <v>4</v>
      </c>
      <c r="F157" s="9" t="b">
        <v>1</v>
      </c>
      <c r="G157" s="9" t="b">
        <v>0</v>
      </c>
    </row>
    <row r="158" spans="1:12" x14ac:dyDescent="0.25">
      <c r="A158" t="s">
        <v>168</v>
      </c>
      <c r="B158" s="9">
        <v>0</v>
      </c>
      <c r="C158" s="9">
        <v>0</v>
      </c>
      <c r="D158" s="9">
        <v>7</v>
      </c>
      <c r="E158" s="9">
        <v>2</v>
      </c>
      <c r="F158" s="9" t="b">
        <v>0</v>
      </c>
      <c r="G158" s="9" t="b">
        <v>1</v>
      </c>
      <c r="H158" t="s">
        <v>169</v>
      </c>
      <c r="J158" s="1">
        <f>2/4</f>
        <v>0.5</v>
      </c>
      <c r="K158" s="1">
        <f>3/4</f>
        <v>0.75</v>
      </c>
      <c r="L158" s="1">
        <f>21/(21+25)</f>
        <v>0.45652173913043476</v>
      </c>
    </row>
    <row r="159" spans="1:12" x14ac:dyDescent="0.25">
      <c r="A159" t="s">
        <v>170</v>
      </c>
      <c r="B159" s="9">
        <v>0</v>
      </c>
      <c r="C159" s="9">
        <v>0</v>
      </c>
      <c r="D159" s="9">
        <v>7</v>
      </c>
      <c r="E159" s="9">
        <v>5</v>
      </c>
      <c r="F159" s="9" t="b">
        <v>1</v>
      </c>
      <c r="G159" s="9" t="b">
        <v>1</v>
      </c>
    </row>
    <row r="160" spans="1:12" x14ac:dyDescent="0.25">
      <c r="A160" t="s">
        <v>171</v>
      </c>
      <c r="B160" s="9">
        <v>0</v>
      </c>
      <c r="C160" s="9">
        <v>1</v>
      </c>
      <c r="D160" s="9">
        <v>6</v>
      </c>
      <c r="E160" s="9">
        <v>7</v>
      </c>
      <c r="F160" s="9" t="b">
        <v>1</v>
      </c>
      <c r="G160" s="9" t="b">
        <v>0</v>
      </c>
    </row>
    <row r="161" spans="1:10" x14ac:dyDescent="0.25">
      <c r="A161" t="s">
        <v>172</v>
      </c>
      <c r="B161" s="9">
        <v>0</v>
      </c>
      <c r="C161" s="9">
        <v>0</v>
      </c>
      <c r="D161" s="9">
        <v>5</v>
      </c>
      <c r="E161" s="9">
        <v>6</v>
      </c>
      <c r="F161" s="9" t="b">
        <v>0</v>
      </c>
      <c r="G161" s="9" t="b">
        <v>1</v>
      </c>
    </row>
    <row r="164" spans="1:10" s="2" customFormat="1" x14ac:dyDescent="0.25">
      <c r="A164" s="2" t="s">
        <v>173</v>
      </c>
      <c r="B164" s="2">
        <f>SUM(B165:B189)</f>
        <v>12</v>
      </c>
      <c r="C164" s="2">
        <f>SUM(C165:C189)</f>
        <v>7</v>
      </c>
      <c r="D164" s="2">
        <f>SUM(D165:D189)</f>
        <v>141</v>
      </c>
      <c r="E164" s="2">
        <f>SUM(E165:E189)</f>
        <v>66</v>
      </c>
      <c r="F164" s="36">
        <f>5/25</f>
        <v>0.2</v>
      </c>
      <c r="G164" s="36">
        <f>20/25</f>
        <v>0.8</v>
      </c>
      <c r="H164" s="3">
        <f>(C164+E164)/(B164+C164+D164+E164)</f>
        <v>0.32300884955752213</v>
      </c>
      <c r="I164" s="2">
        <v>25</v>
      </c>
      <c r="J164" s="15">
        <f>G164/F164</f>
        <v>4</v>
      </c>
    </row>
    <row r="165" spans="1:10" x14ac:dyDescent="0.25">
      <c r="A165" t="s">
        <v>174</v>
      </c>
      <c r="B165">
        <v>1</v>
      </c>
      <c r="C165">
        <v>0</v>
      </c>
      <c r="D165">
        <v>6</v>
      </c>
      <c r="E165">
        <v>6</v>
      </c>
      <c r="F165" s="9" t="b">
        <v>0</v>
      </c>
      <c r="G165" s="9" t="b">
        <v>0</v>
      </c>
    </row>
    <row r="166" spans="1:10" x14ac:dyDescent="0.25">
      <c r="A166" t="s">
        <v>178</v>
      </c>
      <c r="B166">
        <v>0</v>
      </c>
      <c r="C166">
        <v>1</v>
      </c>
      <c r="D166">
        <v>7</v>
      </c>
      <c r="E166">
        <v>0</v>
      </c>
      <c r="F166" s="9" t="b">
        <v>0</v>
      </c>
      <c r="G166" s="9" t="b">
        <v>1</v>
      </c>
    </row>
    <row r="167" spans="1:10" x14ac:dyDescent="0.25">
      <c r="A167" t="s">
        <v>179</v>
      </c>
      <c r="B167">
        <v>1</v>
      </c>
      <c r="C167">
        <v>0</v>
      </c>
      <c r="D167">
        <v>3</v>
      </c>
      <c r="E167">
        <v>3</v>
      </c>
      <c r="F167" s="9" t="b">
        <v>0</v>
      </c>
      <c r="G167" s="9" t="b">
        <v>0</v>
      </c>
    </row>
    <row r="168" spans="1:10" x14ac:dyDescent="0.25">
      <c r="A168" t="s">
        <v>180</v>
      </c>
      <c r="B168">
        <v>1</v>
      </c>
      <c r="C168">
        <v>0</v>
      </c>
      <c r="D168">
        <v>4</v>
      </c>
      <c r="E168">
        <v>0</v>
      </c>
      <c r="F168" s="9" t="b">
        <v>0</v>
      </c>
      <c r="G168" s="9" t="b">
        <v>1</v>
      </c>
    </row>
    <row r="169" spans="1:10" x14ac:dyDescent="0.25">
      <c r="A169" t="s">
        <v>181</v>
      </c>
      <c r="B169">
        <v>0</v>
      </c>
      <c r="C169">
        <v>0</v>
      </c>
      <c r="D169">
        <v>9</v>
      </c>
      <c r="E169">
        <v>5</v>
      </c>
      <c r="F169" s="9" t="b">
        <v>0</v>
      </c>
      <c r="G169" s="9" t="b">
        <v>1</v>
      </c>
    </row>
    <row r="170" spans="1:10" x14ac:dyDescent="0.25">
      <c r="A170" t="s">
        <v>182</v>
      </c>
      <c r="B170" s="9">
        <v>0</v>
      </c>
      <c r="C170" s="9">
        <v>0</v>
      </c>
      <c r="D170" s="9">
        <v>2</v>
      </c>
      <c r="E170" s="9">
        <v>4</v>
      </c>
      <c r="F170" s="9" t="b">
        <v>0</v>
      </c>
      <c r="G170" s="9" t="b">
        <v>0</v>
      </c>
    </row>
    <row r="171" spans="1:10" x14ac:dyDescent="0.25">
      <c r="A171" t="s">
        <v>183</v>
      </c>
      <c r="B171" s="9">
        <v>0</v>
      </c>
      <c r="C171" s="9">
        <v>0</v>
      </c>
      <c r="D171" s="9">
        <v>6</v>
      </c>
      <c r="E171" s="9">
        <v>1</v>
      </c>
      <c r="F171" s="9" t="b">
        <v>0</v>
      </c>
      <c r="G171" s="9" t="b">
        <v>1</v>
      </c>
    </row>
    <row r="172" spans="1:10" x14ac:dyDescent="0.25">
      <c r="A172" t="s">
        <v>184</v>
      </c>
      <c r="B172" s="9">
        <v>0</v>
      </c>
      <c r="C172" s="9">
        <v>2</v>
      </c>
      <c r="D172" s="9">
        <v>6</v>
      </c>
      <c r="E172" s="9">
        <v>5</v>
      </c>
      <c r="F172" s="9" t="b">
        <v>1</v>
      </c>
      <c r="G172" s="9" t="b">
        <v>1</v>
      </c>
    </row>
    <row r="173" spans="1:10" x14ac:dyDescent="0.25">
      <c r="A173" t="s">
        <v>185</v>
      </c>
      <c r="B173" s="9">
        <v>0</v>
      </c>
      <c r="C173" s="9">
        <v>0</v>
      </c>
      <c r="D173" s="9">
        <v>6</v>
      </c>
      <c r="E173" s="9">
        <v>4</v>
      </c>
      <c r="F173" s="9" t="b">
        <v>1</v>
      </c>
      <c r="G173" s="9" t="b">
        <v>1</v>
      </c>
    </row>
    <row r="174" spans="1:10" x14ac:dyDescent="0.25">
      <c r="A174" t="s">
        <v>186</v>
      </c>
      <c r="B174" s="9">
        <v>1</v>
      </c>
      <c r="C174" s="9">
        <v>0</v>
      </c>
      <c r="D174" s="9">
        <v>7</v>
      </c>
      <c r="E174" s="9">
        <v>4</v>
      </c>
      <c r="F174" s="9" t="b">
        <v>0</v>
      </c>
      <c r="G174" s="9" t="b">
        <v>1</v>
      </c>
    </row>
    <row r="175" spans="1:10" x14ac:dyDescent="0.25">
      <c r="A175" t="s">
        <v>187</v>
      </c>
      <c r="B175" s="9">
        <v>0</v>
      </c>
      <c r="C175" s="9">
        <v>0</v>
      </c>
      <c r="D175" s="9">
        <v>4</v>
      </c>
      <c r="E175" s="9">
        <v>0</v>
      </c>
      <c r="F175" s="9" t="b">
        <v>0</v>
      </c>
      <c r="G175" s="9" t="b">
        <v>1</v>
      </c>
    </row>
    <row r="176" spans="1:10" x14ac:dyDescent="0.25">
      <c r="A176" t="s">
        <v>188</v>
      </c>
      <c r="B176" s="9">
        <v>0</v>
      </c>
      <c r="C176" s="9">
        <v>1</v>
      </c>
      <c r="D176" s="9">
        <v>11</v>
      </c>
      <c r="E176" s="9">
        <v>3</v>
      </c>
      <c r="F176" s="9" t="b">
        <v>0</v>
      </c>
      <c r="G176" s="9" t="b">
        <v>1</v>
      </c>
    </row>
    <row r="177" spans="1:10" x14ac:dyDescent="0.25">
      <c r="A177" t="s">
        <v>189</v>
      </c>
      <c r="B177" s="9">
        <v>0</v>
      </c>
      <c r="C177" s="9">
        <v>1</v>
      </c>
      <c r="D177" s="9">
        <v>2</v>
      </c>
      <c r="E177" s="9">
        <v>3</v>
      </c>
      <c r="F177" s="9" t="b">
        <v>0</v>
      </c>
      <c r="G177" s="9" t="b">
        <v>0</v>
      </c>
    </row>
    <row r="178" spans="1:10" x14ac:dyDescent="0.25">
      <c r="A178" t="s">
        <v>190</v>
      </c>
      <c r="B178" s="9">
        <v>3</v>
      </c>
      <c r="C178" s="9">
        <v>1</v>
      </c>
      <c r="D178" s="9">
        <v>3</v>
      </c>
      <c r="E178" s="9">
        <v>0</v>
      </c>
      <c r="F178" s="9" t="b">
        <v>0</v>
      </c>
      <c r="G178" s="9" t="b">
        <v>1</v>
      </c>
    </row>
    <row r="179" spans="1:10" x14ac:dyDescent="0.25">
      <c r="A179" t="s">
        <v>191</v>
      </c>
      <c r="B179" s="9">
        <v>1</v>
      </c>
      <c r="C179" s="9">
        <v>0</v>
      </c>
      <c r="D179" s="9">
        <v>10</v>
      </c>
      <c r="E179" s="9">
        <v>1</v>
      </c>
      <c r="F179" s="9" t="b">
        <v>0</v>
      </c>
      <c r="G179" s="9" t="b">
        <v>1</v>
      </c>
    </row>
    <row r="180" spans="1:10" x14ac:dyDescent="0.25">
      <c r="A180" t="s">
        <v>192</v>
      </c>
      <c r="B180" s="9">
        <v>0</v>
      </c>
      <c r="C180" s="9">
        <v>0</v>
      </c>
      <c r="D180" s="9">
        <v>2</v>
      </c>
      <c r="E180" s="9">
        <v>0</v>
      </c>
      <c r="F180" s="9" t="b">
        <v>0</v>
      </c>
      <c r="G180" s="9" t="b">
        <v>0</v>
      </c>
    </row>
    <row r="181" spans="1:10" x14ac:dyDescent="0.25">
      <c r="A181" t="s">
        <v>193</v>
      </c>
      <c r="B181" s="9">
        <v>0</v>
      </c>
      <c r="C181" s="9">
        <v>0</v>
      </c>
      <c r="D181" s="9">
        <v>7</v>
      </c>
      <c r="E181" s="9">
        <v>3</v>
      </c>
      <c r="F181" s="9" t="b">
        <v>0</v>
      </c>
      <c r="G181" s="9" t="b">
        <v>1</v>
      </c>
    </row>
    <row r="182" spans="1:10" x14ac:dyDescent="0.25">
      <c r="A182" t="s">
        <v>194</v>
      </c>
      <c r="B182" s="9">
        <v>0</v>
      </c>
      <c r="C182" s="9">
        <v>0</v>
      </c>
      <c r="D182" s="9">
        <v>11</v>
      </c>
      <c r="E182" s="9">
        <v>4</v>
      </c>
      <c r="F182" s="9" t="b">
        <v>1</v>
      </c>
      <c r="G182" s="9" t="b">
        <v>1</v>
      </c>
    </row>
    <row r="183" spans="1:10" x14ac:dyDescent="0.25">
      <c r="A183" t="s">
        <v>195</v>
      </c>
      <c r="B183" s="9">
        <v>0</v>
      </c>
      <c r="C183" s="9">
        <v>0</v>
      </c>
      <c r="D183" s="9">
        <v>4</v>
      </c>
      <c r="E183" s="9">
        <v>2</v>
      </c>
      <c r="F183" s="9" t="b">
        <v>0</v>
      </c>
      <c r="G183" s="9" t="b">
        <v>1</v>
      </c>
    </row>
    <row r="184" spans="1:10" x14ac:dyDescent="0.25">
      <c r="A184" t="s">
        <v>196</v>
      </c>
      <c r="B184" s="9">
        <v>0</v>
      </c>
      <c r="C184" s="9">
        <v>0</v>
      </c>
      <c r="D184" s="9">
        <v>4</v>
      </c>
      <c r="E184" s="9">
        <v>2</v>
      </c>
      <c r="F184" s="9" t="b">
        <v>0</v>
      </c>
      <c r="G184" s="9" t="b">
        <v>1</v>
      </c>
    </row>
    <row r="185" spans="1:10" x14ac:dyDescent="0.25">
      <c r="A185" t="s">
        <v>197</v>
      </c>
      <c r="B185" s="9">
        <v>0</v>
      </c>
      <c r="C185" s="9">
        <v>1</v>
      </c>
      <c r="D185" s="9">
        <v>5</v>
      </c>
      <c r="E185" s="9">
        <v>1</v>
      </c>
      <c r="F185" s="9" t="b">
        <v>0</v>
      </c>
      <c r="G185" s="9" t="b">
        <v>1</v>
      </c>
    </row>
    <row r="186" spans="1:10" x14ac:dyDescent="0.25">
      <c r="A186" t="s">
        <v>198</v>
      </c>
      <c r="B186" s="9">
        <v>3</v>
      </c>
      <c r="C186" s="9">
        <v>0</v>
      </c>
      <c r="D186" s="9">
        <v>2</v>
      </c>
      <c r="E186" s="9">
        <v>5</v>
      </c>
      <c r="F186" s="9" t="b">
        <v>1</v>
      </c>
      <c r="G186" s="9" t="b">
        <v>1</v>
      </c>
    </row>
    <row r="187" spans="1:10" x14ac:dyDescent="0.25">
      <c r="A187" t="s">
        <v>199</v>
      </c>
      <c r="B187" s="9">
        <v>0</v>
      </c>
      <c r="C187" s="9">
        <v>0</v>
      </c>
      <c r="D187" s="9">
        <v>6</v>
      </c>
      <c r="E187" s="9">
        <v>5</v>
      </c>
      <c r="F187" s="9" t="b">
        <v>0</v>
      </c>
      <c r="G187" s="9" t="b">
        <v>1</v>
      </c>
    </row>
    <row r="188" spans="1:10" x14ac:dyDescent="0.25">
      <c r="A188" t="s">
        <v>200</v>
      </c>
      <c r="B188" s="9">
        <v>0</v>
      </c>
      <c r="C188" s="9">
        <v>0</v>
      </c>
      <c r="D188" s="9">
        <v>9</v>
      </c>
      <c r="E188" s="9">
        <v>1</v>
      </c>
      <c r="F188" s="9" t="b">
        <v>0</v>
      </c>
      <c r="G188" s="9" t="b">
        <v>1</v>
      </c>
    </row>
    <row r="189" spans="1:10" x14ac:dyDescent="0.25">
      <c r="A189" t="s">
        <v>304</v>
      </c>
      <c r="B189" s="9">
        <v>1</v>
      </c>
      <c r="C189" s="9">
        <v>0</v>
      </c>
      <c r="D189" s="9">
        <v>5</v>
      </c>
      <c r="E189" s="9">
        <v>4</v>
      </c>
      <c r="F189" s="9" t="b">
        <v>1</v>
      </c>
      <c r="G189" s="9" t="b">
        <v>1</v>
      </c>
    </row>
    <row r="191" spans="1:10" s="2" customFormat="1" x14ac:dyDescent="0.25">
      <c r="A191" s="2" t="s">
        <v>201</v>
      </c>
      <c r="B191" s="2">
        <v>1</v>
      </c>
      <c r="C191" s="2">
        <v>1</v>
      </c>
      <c r="D191" s="2">
        <v>14</v>
      </c>
      <c r="E191" s="2">
        <v>6</v>
      </c>
      <c r="F191" s="36">
        <f>0/2</f>
        <v>0</v>
      </c>
      <c r="G191" s="36">
        <f>1/2</f>
        <v>0.5</v>
      </c>
      <c r="H191" s="3">
        <f>(7/22)</f>
        <v>0.31818181818181818</v>
      </c>
      <c r="I191" s="2">
        <v>2</v>
      </c>
      <c r="J191" s="2" t="e">
        <f>G191/F191</f>
        <v>#DIV/0!</v>
      </c>
    </row>
    <row r="192" spans="1:10" x14ac:dyDescent="0.25">
      <c r="A192" t="s">
        <v>202</v>
      </c>
      <c r="B192">
        <v>1</v>
      </c>
      <c r="C192">
        <v>0</v>
      </c>
      <c r="D192">
        <v>7</v>
      </c>
      <c r="E192">
        <v>3</v>
      </c>
      <c r="F192" s="9" t="b">
        <v>0</v>
      </c>
      <c r="G192" s="9" t="b">
        <v>1</v>
      </c>
    </row>
    <row r="193" spans="1:10" x14ac:dyDescent="0.25">
      <c r="A193" t="s">
        <v>203</v>
      </c>
      <c r="B193">
        <v>0</v>
      </c>
      <c r="C193">
        <v>1</v>
      </c>
      <c r="D193">
        <v>7</v>
      </c>
      <c r="E193">
        <v>3</v>
      </c>
      <c r="F193" s="9" t="b">
        <v>0</v>
      </c>
      <c r="G193" s="9" t="b">
        <v>0</v>
      </c>
    </row>
    <row r="196" spans="1:10" s="2" customFormat="1" x14ac:dyDescent="0.25">
      <c r="A196" s="2" t="s">
        <v>205</v>
      </c>
      <c r="B196" s="2">
        <f>SUM(B197:B231)</f>
        <v>11</v>
      </c>
      <c r="C196" s="2">
        <f>SUM(C197:C231)</f>
        <v>11</v>
      </c>
      <c r="D196" s="2">
        <f>SUM(D197:D231)</f>
        <v>273</v>
      </c>
      <c r="E196" s="2">
        <f>SUM(E197:E231)</f>
        <v>90</v>
      </c>
      <c r="F196" s="36">
        <f>9/35</f>
        <v>0.25714285714285712</v>
      </c>
      <c r="G196" s="36">
        <f>33/35</f>
        <v>0.94285714285714284</v>
      </c>
      <c r="H196" s="3">
        <f>(C196+E196)/(B196+C196+D196+E196)</f>
        <v>0.26233766233766231</v>
      </c>
      <c r="I196" s="2">
        <v>35</v>
      </c>
      <c r="J196" s="15">
        <f>G196/F196</f>
        <v>3.666666666666667</v>
      </c>
    </row>
    <row r="197" spans="1:10" x14ac:dyDescent="0.25">
      <c r="A197" t="s">
        <v>204</v>
      </c>
      <c r="B197" s="9">
        <v>0</v>
      </c>
      <c r="C197" s="9">
        <v>1</v>
      </c>
      <c r="D197" s="9">
        <v>4</v>
      </c>
      <c r="E197" s="9">
        <v>3</v>
      </c>
      <c r="F197" s="9" t="b">
        <v>0</v>
      </c>
      <c r="G197" s="9" t="b">
        <v>1</v>
      </c>
    </row>
    <row r="198" spans="1:10" x14ac:dyDescent="0.25">
      <c r="A198" t="s">
        <v>206</v>
      </c>
      <c r="B198" s="9">
        <v>0</v>
      </c>
      <c r="C198" s="9">
        <v>0</v>
      </c>
      <c r="D198" s="9">
        <v>9</v>
      </c>
      <c r="E198" s="9">
        <v>2</v>
      </c>
      <c r="F198" s="9" t="b">
        <v>0</v>
      </c>
      <c r="G198" s="9" t="b">
        <v>1</v>
      </c>
    </row>
    <row r="199" spans="1:10" x14ac:dyDescent="0.25">
      <c r="A199" t="s">
        <v>207</v>
      </c>
      <c r="B199" s="9">
        <v>0</v>
      </c>
      <c r="C199" s="9">
        <v>0</v>
      </c>
      <c r="D199" s="9">
        <v>5</v>
      </c>
      <c r="E199" s="9">
        <v>0</v>
      </c>
      <c r="F199" s="9" t="b">
        <v>0</v>
      </c>
      <c r="G199" s="9" t="b">
        <v>1</v>
      </c>
    </row>
    <row r="200" spans="1:10" x14ac:dyDescent="0.25">
      <c r="A200" t="s">
        <v>208</v>
      </c>
      <c r="B200" s="9">
        <v>0</v>
      </c>
      <c r="C200" s="9">
        <v>1</v>
      </c>
      <c r="D200" s="9">
        <v>5</v>
      </c>
      <c r="E200" s="9">
        <v>2</v>
      </c>
      <c r="F200" s="9" t="b">
        <v>0</v>
      </c>
      <c r="G200" s="9" t="b">
        <v>1</v>
      </c>
    </row>
    <row r="201" spans="1:10" x14ac:dyDescent="0.25">
      <c r="A201" t="s">
        <v>209</v>
      </c>
      <c r="B201" s="9">
        <v>0</v>
      </c>
      <c r="C201" s="9">
        <v>1</v>
      </c>
      <c r="D201" s="9">
        <v>6</v>
      </c>
      <c r="E201" s="9">
        <v>3</v>
      </c>
      <c r="F201" s="9" t="b">
        <v>0</v>
      </c>
      <c r="G201" s="9" t="b">
        <v>1</v>
      </c>
    </row>
    <row r="202" spans="1:10" x14ac:dyDescent="0.25">
      <c r="A202" t="s">
        <v>210</v>
      </c>
      <c r="B202" s="9">
        <v>2</v>
      </c>
      <c r="C202" s="9">
        <v>0</v>
      </c>
      <c r="D202" s="9">
        <v>5</v>
      </c>
      <c r="E202" s="9">
        <v>1</v>
      </c>
      <c r="F202" s="9" t="b">
        <v>0</v>
      </c>
      <c r="G202" s="9" t="b">
        <v>1</v>
      </c>
    </row>
    <row r="203" spans="1:10" x14ac:dyDescent="0.25">
      <c r="A203" t="s">
        <v>211</v>
      </c>
      <c r="B203" s="9">
        <v>0</v>
      </c>
      <c r="C203" s="9">
        <v>0</v>
      </c>
      <c r="D203" s="9">
        <v>6</v>
      </c>
      <c r="E203" s="9">
        <v>0</v>
      </c>
      <c r="F203" s="9" t="b">
        <v>0</v>
      </c>
      <c r="G203" s="9" t="b">
        <v>1</v>
      </c>
    </row>
    <row r="204" spans="1:10" x14ac:dyDescent="0.25">
      <c r="A204" t="s">
        <v>212</v>
      </c>
      <c r="B204" s="9">
        <v>0</v>
      </c>
      <c r="C204" s="9">
        <v>0</v>
      </c>
      <c r="D204" s="9">
        <v>7</v>
      </c>
      <c r="E204" s="9">
        <v>3</v>
      </c>
      <c r="F204" s="9" t="b">
        <v>1</v>
      </c>
      <c r="G204" s="9" t="b">
        <v>1</v>
      </c>
    </row>
    <row r="205" spans="1:10" x14ac:dyDescent="0.25">
      <c r="A205" t="s">
        <v>213</v>
      </c>
      <c r="B205" s="9">
        <v>1</v>
      </c>
      <c r="C205" s="9">
        <v>0</v>
      </c>
      <c r="D205" s="9">
        <v>8</v>
      </c>
      <c r="E205" s="9">
        <v>0</v>
      </c>
      <c r="F205" s="9" t="b">
        <v>0</v>
      </c>
      <c r="G205" s="9" t="b">
        <v>1</v>
      </c>
    </row>
    <row r="206" spans="1:10" x14ac:dyDescent="0.25">
      <c r="A206" t="s">
        <v>214</v>
      </c>
      <c r="B206" s="9">
        <v>0</v>
      </c>
      <c r="C206" s="9">
        <v>0</v>
      </c>
      <c r="D206" s="9">
        <v>6</v>
      </c>
      <c r="E206" s="9">
        <v>1</v>
      </c>
      <c r="F206" s="9" t="b">
        <v>0</v>
      </c>
      <c r="G206" s="9" t="b">
        <v>1</v>
      </c>
    </row>
    <row r="207" spans="1:10" x14ac:dyDescent="0.25">
      <c r="A207" t="s">
        <v>215</v>
      </c>
      <c r="B207" s="9">
        <v>0</v>
      </c>
      <c r="C207" s="9">
        <v>0</v>
      </c>
      <c r="D207" s="9">
        <v>4</v>
      </c>
      <c r="E207" s="9">
        <v>0</v>
      </c>
      <c r="F207" s="9" t="b">
        <v>0</v>
      </c>
      <c r="G207" s="9" t="b">
        <v>1</v>
      </c>
    </row>
    <row r="208" spans="1:10" x14ac:dyDescent="0.25">
      <c r="A208" t="s">
        <v>216</v>
      </c>
      <c r="B208" s="9">
        <v>0</v>
      </c>
      <c r="C208" s="9">
        <v>1</v>
      </c>
      <c r="D208" s="9">
        <v>6</v>
      </c>
      <c r="E208" s="9">
        <v>2</v>
      </c>
      <c r="F208" s="9" t="b">
        <v>0</v>
      </c>
      <c r="G208" s="9" t="b">
        <v>1</v>
      </c>
    </row>
    <row r="209" spans="1:7" x14ac:dyDescent="0.25">
      <c r="A209" t="s">
        <v>217</v>
      </c>
      <c r="B209" s="9">
        <v>0</v>
      </c>
      <c r="C209" s="9">
        <v>0</v>
      </c>
      <c r="D209" s="9">
        <v>12</v>
      </c>
      <c r="E209" s="9">
        <v>1</v>
      </c>
      <c r="F209" s="9" t="b">
        <v>0</v>
      </c>
      <c r="G209" s="9" t="b">
        <v>1</v>
      </c>
    </row>
    <row r="210" spans="1:7" x14ac:dyDescent="0.25">
      <c r="A210" t="s">
        <v>218</v>
      </c>
      <c r="B210" s="9">
        <v>0</v>
      </c>
      <c r="C210" s="9">
        <v>0</v>
      </c>
      <c r="D210" s="9">
        <v>5</v>
      </c>
      <c r="E210" s="9">
        <v>1</v>
      </c>
      <c r="F210" s="9" t="b">
        <v>0</v>
      </c>
      <c r="G210" s="9" t="b">
        <v>1</v>
      </c>
    </row>
    <row r="211" spans="1:7" x14ac:dyDescent="0.25">
      <c r="A211" t="s">
        <v>219</v>
      </c>
      <c r="B211" s="9">
        <v>0</v>
      </c>
      <c r="C211" s="9">
        <v>0</v>
      </c>
      <c r="D211" s="9">
        <v>8</v>
      </c>
      <c r="E211" s="9">
        <v>0</v>
      </c>
      <c r="F211" s="9" t="b">
        <v>0</v>
      </c>
      <c r="G211" s="9" t="b">
        <v>1</v>
      </c>
    </row>
    <row r="212" spans="1:7" x14ac:dyDescent="0.25">
      <c r="A212" t="s">
        <v>220</v>
      </c>
      <c r="B212" s="9">
        <v>0</v>
      </c>
      <c r="C212" s="9">
        <v>0</v>
      </c>
      <c r="D212" s="9">
        <v>10</v>
      </c>
      <c r="E212" s="9">
        <v>1</v>
      </c>
      <c r="F212" s="9" t="b">
        <v>0</v>
      </c>
      <c r="G212" s="9" t="b">
        <v>1</v>
      </c>
    </row>
    <row r="213" spans="1:7" x14ac:dyDescent="0.25">
      <c r="A213" t="s">
        <v>221</v>
      </c>
      <c r="B213" s="9">
        <v>0</v>
      </c>
      <c r="C213" s="9">
        <v>1</v>
      </c>
      <c r="D213" s="9">
        <v>12</v>
      </c>
      <c r="E213" s="9">
        <v>3</v>
      </c>
      <c r="F213" s="9" t="b">
        <v>0</v>
      </c>
      <c r="G213" s="9" t="b">
        <v>1</v>
      </c>
    </row>
    <row r="214" spans="1:7" x14ac:dyDescent="0.25">
      <c r="A214" t="s">
        <v>222</v>
      </c>
      <c r="B214" s="9">
        <v>2</v>
      </c>
      <c r="C214" s="9">
        <v>0</v>
      </c>
      <c r="D214" s="9">
        <v>7</v>
      </c>
      <c r="E214" s="9">
        <v>3</v>
      </c>
      <c r="F214" s="9" t="b">
        <v>0</v>
      </c>
      <c r="G214" s="9" t="b">
        <v>1</v>
      </c>
    </row>
    <row r="215" spans="1:7" x14ac:dyDescent="0.25">
      <c r="A215" t="s">
        <v>223</v>
      </c>
      <c r="B215" s="9">
        <v>0</v>
      </c>
      <c r="C215" s="9">
        <v>0</v>
      </c>
      <c r="D215" s="9">
        <v>6</v>
      </c>
      <c r="E215" s="9">
        <v>1</v>
      </c>
      <c r="F215" s="9" t="b">
        <v>0</v>
      </c>
      <c r="G215" s="9" t="b">
        <v>1</v>
      </c>
    </row>
    <row r="216" spans="1:7" x14ac:dyDescent="0.25">
      <c r="A216" t="s">
        <v>224</v>
      </c>
      <c r="B216" s="9">
        <v>0</v>
      </c>
      <c r="C216" s="9">
        <v>0</v>
      </c>
      <c r="D216" s="9">
        <v>8</v>
      </c>
      <c r="E216" s="9">
        <v>5</v>
      </c>
      <c r="F216" s="9" t="b">
        <v>1</v>
      </c>
      <c r="G216" s="9" t="b">
        <v>1</v>
      </c>
    </row>
    <row r="217" spans="1:7" x14ac:dyDescent="0.25">
      <c r="A217" t="s">
        <v>225</v>
      </c>
      <c r="B217" s="9">
        <v>0</v>
      </c>
      <c r="C217" s="9">
        <v>0</v>
      </c>
      <c r="D217" s="9">
        <v>6</v>
      </c>
      <c r="E217" s="9">
        <v>2</v>
      </c>
      <c r="F217" s="9" t="b">
        <v>0</v>
      </c>
      <c r="G217" s="9" t="b">
        <v>1</v>
      </c>
    </row>
    <row r="218" spans="1:7" x14ac:dyDescent="0.25">
      <c r="A218" t="s">
        <v>226</v>
      </c>
      <c r="B218" s="9">
        <v>1</v>
      </c>
      <c r="C218" s="9">
        <v>0</v>
      </c>
      <c r="D218" s="9">
        <v>7</v>
      </c>
      <c r="E218" s="9">
        <v>0</v>
      </c>
      <c r="F218" s="9" t="b">
        <v>0</v>
      </c>
      <c r="G218" s="9" t="b">
        <v>1</v>
      </c>
    </row>
    <row r="219" spans="1:7" x14ac:dyDescent="0.25">
      <c r="A219" t="s">
        <v>227</v>
      </c>
      <c r="B219" s="9">
        <v>2</v>
      </c>
      <c r="C219" s="9">
        <v>1</v>
      </c>
      <c r="D219" s="9">
        <v>9</v>
      </c>
      <c r="E219" s="9">
        <v>3</v>
      </c>
      <c r="F219" s="9" t="b">
        <v>1</v>
      </c>
      <c r="G219" s="9" t="b">
        <v>1</v>
      </c>
    </row>
    <row r="220" spans="1:7" x14ac:dyDescent="0.25">
      <c r="A220" t="s">
        <v>228</v>
      </c>
      <c r="B220" s="9">
        <v>0</v>
      </c>
      <c r="C220" s="9">
        <v>3</v>
      </c>
      <c r="D220" s="9">
        <v>11</v>
      </c>
      <c r="E220" s="9">
        <v>3</v>
      </c>
      <c r="F220" s="9" t="b">
        <v>0</v>
      </c>
      <c r="G220" s="9" t="b">
        <v>1</v>
      </c>
    </row>
    <row r="221" spans="1:7" x14ac:dyDescent="0.25">
      <c r="A221" t="s">
        <v>229</v>
      </c>
      <c r="B221" s="9">
        <v>0</v>
      </c>
      <c r="C221" s="9">
        <v>0</v>
      </c>
      <c r="D221" s="9">
        <v>7</v>
      </c>
      <c r="E221" s="9">
        <v>1</v>
      </c>
      <c r="F221" s="9" t="b">
        <v>0</v>
      </c>
      <c r="G221" s="9" t="b">
        <v>1</v>
      </c>
    </row>
    <row r="222" spans="1:7" x14ac:dyDescent="0.25">
      <c r="A222" t="s">
        <v>230</v>
      </c>
      <c r="B222" s="9">
        <v>0</v>
      </c>
      <c r="C222" s="9">
        <v>0</v>
      </c>
      <c r="D222" s="9">
        <v>4</v>
      </c>
      <c r="E222" s="9">
        <v>7</v>
      </c>
      <c r="F222" s="9" t="b">
        <v>1</v>
      </c>
      <c r="G222" s="9" t="b">
        <v>0</v>
      </c>
    </row>
    <row r="223" spans="1:7" x14ac:dyDescent="0.25">
      <c r="A223" t="s">
        <v>231</v>
      </c>
      <c r="B223" s="9">
        <v>0</v>
      </c>
      <c r="C223" s="9">
        <v>0</v>
      </c>
      <c r="D223" s="9">
        <v>11</v>
      </c>
      <c r="E223" s="9">
        <v>1</v>
      </c>
      <c r="F223" s="9" t="b">
        <v>0</v>
      </c>
      <c r="G223" s="9" t="b">
        <v>1</v>
      </c>
    </row>
    <row r="224" spans="1:7" x14ac:dyDescent="0.25">
      <c r="A224" t="s">
        <v>232</v>
      </c>
      <c r="B224" s="9">
        <v>1</v>
      </c>
      <c r="C224" s="9">
        <v>1</v>
      </c>
      <c r="D224" s="9">
        <v>15</v>
      </c>
      <c r="E224" s="9">
        <v>8</v>
      </c>
      <c r="F224" s="9" t="b">
        <v>0</v>
      </c>
      <c r="G224" s="9" t="b">
        <v>1</v>
      </c>
    </row>
    <row r="225" spans="1:10" x14ac:dyDescent="0.25">
      <c r="A225" t="s">
        <v>233</v>
      </c>
      <c r="B225" s="9">
        <v>0</v>
      </c>
      <c r="C225" s="9">
        <v>1</v>
      </c>
      <c r="D225" s="9">
        <v>10</v>
      </c>
      <c r="E225" s="9">
        <v>3</v>
      </c>
      <c r="F225" s="9" t="b">
        <v>0</v>
      </c>
      <c r="G225" s="9" t="b">
        <v>1</v>
      </c>
    </row>
    <row r="226" spans="1:10" x14ac:dyDescent="0.25">
      <c r="A226" t="s">
        <v>234</v>
      </c>
      <c r="B226" s="9">
        <v>1</v>
      </c>
      <c r="C226" s="9">
        <v>0</v>
      </c>
      <c r="D226" s="9">
        <v>14</v>
      </c>
      <c r="E226" s="9">
        <v>7</v>
      </c>
      <c r="F226" s="9" t="b">
        <v>0</v>
      </c>
      <c r="G226" s="9" t="b">
        <v>1</v>
      </c>
    </row>
    <row r="227" spans="1:10" x14ac:dyDescent="0.25">
      <c r="A227" t="s">
        <v>235</v>
      </c>
      <c r="B227" s="9">
        <v>0</v>
      </c>
      <c r="C227" s="9">
        <v>0</v>
      </c>
      <c r="D227" s="9">
        <v>7</v>
      </c>
      <c r="E227" s="9">
        <v>3</v>
      </c>
      <c r="F227" s="9" t="b">
        <v>1</v>
      </c>
      <c r="G227" s="9" t="b">
        <v>1</v>
      </c>
    </row>
    <row r="228" spans="1:10" x14ac:dyDescent="0.25">
      <c r="A228" t="s">
        <v>236</v>
      </c>
      <c r="B228" s="9">
        <v>0</v>
      </c>
      <c r="C228" s="9">
        <v>0</v>
      </c>
      <c r="D228" s="9">
        <v>9</v>
      </c>
      <c r="E228" s="9">
        <v>4</v>
      </c>
      <c r="F228" s="9" t="b">
        <v>1</v>
      </c>
      <c r="G228" s="9" t="b">
        <v>1</v>
      </c>
    </row>
    <row r="229" spans="1:10" x14ac:dyDescent="0.25">
      <c r="A229" t="s">
        <v>237</v>
      </c>
      <c r="B229" s="9">
        <v>0</v>
      </c>
      <c r="C229" s="9">
        <v>0</v>
      </c>
      <c r="D229" s="9">
        <v>8</v>
      </c>
      <c r="E229" s="9">
        <v>3</v>
      </c>
      <c r="F229" s="9" t="b">
        <v>1</v>
      </c>
      <c r="G229" s="9" t="b">
        <v>1</v>
      </c>
    </row>
    <row r="230" spans="1:10" x14ac:dyDescent="0.25">
      <c r="A230" t="s">
        <v>238</v>
      </c>
      <c r="B230" s="9">
        <v>1</v>
      </c>
      <c r="C230" s="9">
        <v>0</v>
      </c>
      <c r="D230" s="9">
        <v>9</v>
      </c>
      <c r="E230" s="9">
        <v>6</v>
      </c>
      <c r="F230" s="9" t="b">
        <v>1</v>
      </c>
      <c r="G230" s="9" t="b">
        <v>1</v>
      </c>
    </row>
    <row r="231" spans="1:10" x14ac:dyDescent="0.25">
      <c r="A231" t="s">
        <v>239</v>
      </c>
      <c r="B231" s="9">
        <v>0</v>
      </c>
      <c r="C231" s="9">
        <v>0</v>
      </c>
      <c r="D231" s="9">
        <v>7</v>
      </c>
      <c r="E231" s="9">
        <v>7</v>
      </c>
      <c r="F231" s="9" t="b">
        <v>1</v>
      </c>
      <c r="G231" s="9" t="b">
        <v>0</v>
      </c>
    </row>
    <row r="234" spans="1:10" s="2" customFormat="1" x14ac:dyDescent="0.25">
      <c r="A234" s="2" t="s">
        <v>240</v>
      </c>
      <c r="B234" s="2">
        <f>SUM(B235:B241)</f>
        <v>2</v>
      </c>
      <c r="C234" s="2">
        <f>SUM(C235:C241)</f>
        <v>2</v>
      </c>
      <c r="D234" s="2">
        <f>SUM(D235:D241)</f>
        <v>60</v>
      </c>
      <c r="E234" s="2">
        <f>SUM(E235:E241)</f>
        <v>25</v>
      </c>
      <c r="F234" s="36">
        <f>2/7</f>
        <v>0.2857142857142857</v>
      </c>
      <c r="G234" s="36">
        <f>7/7</f>
        <v>1</v>
      </c>
      <c r="H234" s="3">
        <f>(C234+E234)/(B234+C234+D234+E234)</f>
        <v>0.30337078651685395</v>
      </c>
      <c r="I234" s="2">
        <v>7</v>
      </c>
      <c r="J234" s="15">
        <f>G234/F234</f>
        <v>3.5</v>
      </c>
    </row>
    <row r="235" spans="1:10" x14ac:dyDescent="0.25">
      <c r="A235" t="s">
        <v>241</v>
      </c>
      <c r="B235" s="9">
        <v>1</v>
      </c>
      <c r="C235" s="9">
        <v>0</v>
      </c>
      <c r="D235" s="9">
        <v>7</v>
      </c>
      <c r="E235" s="9">
        <v>2</v>
      </c>
      <c r="F235" s="9" t="b">
        <v>0</v>
      </c>
      <c r="G235" s="9" t="b">
        <v>1</v>
      </c>
    </row>
    <row r="236" spans="1:10" x14ac:dyDescent="0.25">
      <c r="A236" t="s">
        <v>242</v>
      </c>
      <c r="B236" s="9">
        <v>0</v>
      </c>
      <c r="C236" s="9">
        <v>0</v>
      </c>
      <c r="D236" s="9">
        <v>10</v>
      </c>
      <c r="E236" s="9">
        <v>2</v>
      </c>
      <c r="F236" s="9" t="b">
        <v>0</v>
      </c>
      <c r="G236" s="9" t="b">
        <v>1</v>
      </c>
    </row>
    <row r="237" spans="1:10" x14ac:dyDescent="0.25">
      <c r="A237" t="s">
        <v>243</v>
      </c>
      <c r="B237" s="9">
        <v>0</v>
      </c>
      <c r="C237" s="9">
        <v>0</v>
      </c>
      <c r="D237" s="9">
        <v>5</v>
      </c>
      <c r="E237" s="9">
        <v>2</v>
      </c>
      <c r="F237" s="9" t="b">
        <v>0</v>
      </c>
      <c r="G237" s="9" t="b">
        <v>1</v>
      </c>
    </row>
    <row r="238" spans="1:10" x14ac:dyDescent="0.25">
      <c r="A238" t="s">
        <v>244</v>
      </c>
      <c r="B238" s="9">
        <v>0</v>
      </c>
      <c r="C238" s="9">
        <v>1</v>
      </c>
      <c r="D238" s="9">
        <v>6</v>
      </c>
      <c r="E238" s="9">
        <v>5</v>
      </c>
      <c r="F238" s="9" t="b">
        <v>1</v>
      </c>
      <c r="G238" s="9" t="b">
        <v>1</v>
      </c>
    </row>
    <row r="239" spans="1:10" x14ac:dyDescent="0.25">
      <c r="A239" t="s">
        <v>245</v>
      </c>
      <c r="B239" s="9">
        <v>0</v>
      </c>
      <c r="C239" s="9">
        <v>0</v>
      </c>
      <c r="D239" s="9">
        <v>7</v>
      </c>
      <c r="E239" s="9">
        <v>0</v>
      </c>
      <c r="F239" s="9" t="b">
        <v>0</v>
      </c>
      <c r="G239" s="9" t="b">
        <v>1</v>
      </c>
    </row>
    <row r="240" spans="1:10" x14ac:dyDescent="0.25">
      <c r="A240" t="s">
        <v>246</v>
      </c>
      <c r="B240" s="9">
        <v>0</v>
      </c>
      <c r="C240" s="9">
        <v>1</v>
      </c>
      <c r="D240" s="9">
        <v>9</v>
      </c>
      <c r="E240" s="9">
        <v>4</v>
      </c>
      <c r="F240" s="9" t="b">
        <v>1</v>
      </c>
      <c r="G240" s="9" t="b">
        <v>1</v>
      </c>
    </row>
    <row r="241" spans="1:10" x14ac:dyDescent="0.25">
      <c r="A241" t="s">
        <v>247</v>
      </c>
      <c r="B241" s="9">
        <v>1</v>
      </c>
      <c r="C241" s="9">
        <v>0</v>
      </c>
      <c r="D241" s="9">
        <v>16</v>
      </c>
      <c r="E241" s="9">
        <v>10</v>
      </c>
      <c r="F241" s="9" t="b">
        <v>0</v>
      </c>
      <c r="G241" s="9" t="b">
        <v>1</v>
      </c>
    </row>
    <row r="244" spans="1:10" s="2" customFormat="1" x14ac:dyDescent="0.25">
      <c r="A244" s="2" t="s">
        <v>248</v>
      </c>
      <c r="B244" s="2">
        <f>SUM(B245:B261)</f>
        <v>14</v>
      </c>
      <c r="C244" s="2">
        <f>SUM(C245:C261)</f>
        <v>12</v>
      </c>
      <c r="D244" s="2">
        <f>SUM(D245:D261)</f>
        <v>114</v>
      </c>
      <c r="E244" s="2">
        <f>SUM(E245:E261)</f>
        <v>68</v>
      </c>
      <c r="F244" s="36">
        <f>9/17</f>
        <v>0.52941176470588236</v>
      </c>
      <c r="G244" s="36">
        <f>14/17</f>
        <v>0.82352941176470584</v>
      </c>
      <c r="H244" s="3">
        <f>(C244+E244)/(B244+C244+D244+E244)</f>
        <v>0.38461538461538464</v>
      </c>
      <c r="I244" s="2">
        <v>17</v>
      </c>
      <c r="J244" s="15">
        <f>G244/F244</f>
        <v>1.5555555555555554</v>
      </c>
    </row>
    <row r="245" spans="1:10" x14ac:dyDescent="0.25">
      <c r="A245" t="s">
        <v>249</v>
      </c>
      <c r="B245" s="9">
        <v>0</v>
      </c>
      <c r="C245" s="9">
        <v>0</v>
      </c>
      <c r="D245" s="9">
        <v>10</v>
      </c>
      <c r="E245" s="9">
        <v>5</v>
      </c>
      <c r="F245" s="9" t="b">
        <v>1</v>
      </c>
      <c r="G245" s="9" t="b">
        <v>1</v>
      </c>
    </row>
    <row r="246" spans="1:10" x14ac:dyDescent="0.25">
      <c r="A246" t="s">
        <v>250</v>
      </c>
      <c r="B246" s="9">
        <v>2</v>
      </c>
      <c r="C246" s="9">
        <v>0</v>
      </c>
      <c r="D246" s="9">
        <v>8</v>
      </c>
      <c r="E246" s="9">
        <v>3</v>
      </c>
      <c r="F246" s="9" t="b">
        <v>0</v>
      </c>
      <c r="G246" s="9" t="b">
        <v>1</v>
      </c>
    </row>
    <row r="247" spans="1:10" x14ac:dyDescent="0.25">
      <c r="A247" t="s">
        <v>251</v>
      </c>
      <c r="B247" s="9">
        <v>1</v>
      </c>
      <c r="C247" s="9">
        <v>1</v>
      </c>
      <c r="D247" s="9">
        <v>4</v>
      </c>
      <c r="E247" s="9">
        <v>2</v>
      </c>
      <c r="F247" s="9" t="b">
        <v>1</v>
      </c>
      <c r="G247" s="9" t="b">
        <v>1</v>
      </c>
    </row>
    <row r="248" spans="1:10" x14ac:dyDescent="0.25">
      <c r="A248" t="s">
        <v>252</v>
      </c>
      <c r="B248" s="9">
        <v>0</v>
      </c>
      <c r="C248" s="9">
        <v>0</v>
      </c>
      <c r="D248" s="9">
        <v>7</v>
      </c>
      <c r="E248" s="9">
        <v>5</v>
      </c>
      <c r="F248" s="9" t="b">
        <v>1</v>
      </c>
      <c r="G248" s="9" t="b">
        <v>1</v>
      </c>
    </row>
    <row r="249" spans="1:10" x14ac:dyDescent="0.25">
      <c r="A249" t="s">
        <v>253</v>
      </c>
      <c r="B249" s="9">
        <v>0</v>
      </c>
      <c r="C249" s="9">
        <v>0</v>
      </c>
      <c r="D249" s="9">
        <v>12</v>
      </c>
      <c r="E249" s="9">
        <v>5</v>
      </c>
      <c r="F249" s="9" t="b">
        <v>0</v>
      </c>
      <c r="G249" s="9" t="b">
        <v>1</v>
      </c>
    </row>
    <row r="250" spans="1:10" x14ac:dyDescent="0.25">
      <c r="A250" t="s">
        <v>254</v>
      </c>
      <c r="B250" s="9">
        <v>2</v>
      </c>
      <c r="C250" s="9">
        <v>3</v>
      </c>
      <c r="D250" s="9">
        <v>2</v>
      </c>
      <c r="E250" s="9">
        <v>3</v>
      </c>
      <c r="F250" s="9" t="b">
        <v>1</v>
      </c>
      <c r="G250" s="9" t="b">
        <v>1</v>
      </c>
    </row>
    <row r="251" spans="1:10" x14ac:dyDescent="0.25">
      <c r="A251" t="s">
        <v>255</v>
      </c>
      <c r="B251" s="9">
        <v>0</v>
      </c>
      <c r="C251" s="9">
        <v>0</v>
      </c>
      <c r="D251" s="9">
        <v>6</v>
      </c>
      <c r="E251" s="9">
        <v>5</v>
      </c>
      <c r="F251" s="9" t="b">
        <v>0</v>
      </c>
      <c r="G251" s="9" t="b">
        <v>1</v>
      </c>
    </row>
    <row r="252" spans="1:10" x14ac:dyDescent="0.25">
      <c r="A252" t="s">
        <v>256</v>
      </c>
      <c r="B252" s="9">
        <v>2</v>
      </c>
      <c r="C252" s="9">
        <v>0</v>
      </c>
      <c r="D252" s="9">
        <v>5</v>
      </c>
      <c r="E252" s="9">
        <v>4</v>
      </c>
      <c r="F252" s="9" t="b">
        <v>1</v>
      </c>
      <c r="G252" s="9" t="b">
        <v>1</v>
      </c>
    </row>
    <row r="253" spans="1:10" x14ac:dyDescent="0.25">
      <c r="A253" t="s">
        <v>257</v>
      </c>
      <c r="B253" s="9">
        <v>0</v>
      </c>
      <c r="C253" s="9">
        <v>0</v>
      </c>
      <c r="D253" s="9">
        <v>10</v>
      </c>
      <c r="E253" s="9">
        <v>5</v>
      </c>
      <c r="F253" s="9" t="b">
        <v>0</v>
      </c>
      <c r="G253" s="9" t="b">
        <v>1</v>
      </c>
    </row>
    <row r="254" spans="1:10" x14ac:dyDescent="0.25">
      <c r="A254" t="s">
        <v>258</v>
      </c>
      <c r="B254" s="9">
        <v>1</v>
      </c>
      <c r="C254" s="9">
        <v>2</v>
      </c>
      <c r="D254" s="9">
        <v>6</v>
      </c>
      <c r="E254" s="9">
        <v>4</v>
      </c>
      <c r="F254" s="9" t="b">
        <v>0</v>
      </c>
      <c r="G254" s="9" t="b">
        <v>0</v>
      </c>
    </row>
    <row r="255" spans="1:10" x14ac:dyDescent="0.25">
      <c r="A255" t="s">
        <v>259</v>
      </c>
      <c r="B255" s="9">
        <v>3</v>
      </c>
      <c r="C255" s="9">
        <v>1</v>
      </c>
      <c r="D255" s="9">
        <v>6</v>
      </c>
      <c r="E255" s="9">
        <v>5</v>
      </c>
      <c r="F255" s="9" t="b">
        <v>1</v>
      </c>
      <c r="G255" s="9" t="b">
        <v>1</v>
      </c>
    </row>
    <row r="256" spans="1:10" x14ac:dyDescent="0.25">
      <c r="A256" t="s">
        <v>260</v>
      </c>
      <c r="B256" s="9">
        <v>1</v>
      </c>
      <c r="C256" s="9">
        <v>1</v>
      </c>
      <c r="D256" s="9">
        <v>6</v>
      </c>
      <c r="E256" s="9">
        <v>2</v>
      </c>
      <c r="F256" s="9" t="b">
        <v>1</v>
      </c>
      <c r="G256" s="9" t="b">
        <v>1</v>
      </c>
    </row>
    <row r="257" spans="1:10" x14ac:dyDescent="0.25">
      <c r="A257" t="s">
        <v>261</v>
      </c>
      <c r="B257" s="9">
        <v>2</v>
      </c>
      <c r="C257" s="9">
        <v>0</v>
      </c>
      <c r="D257" s="9">
        <v>7</v>
      </c>
      <c r="E257" s="9">
        <v>6</v>
      </c>
      <c r="F257" s="9" t="b">
        <v>0</v>
      </c>
      <c r="G257" s="9" t="b">
        <v>1</v>
      </c>
    </row>
    <row r="258" spans="1:10" x14ac:dyDescent="0.25">
      <c r="A258" t="s">
        <v>262</v>
      </c>
      <c r="B258" s="9">
        <v>0</v>
      </c>
      <c r="C258" s="9">
        <v>1</v>
      </c>
      <c r="D258" s="9">
        <v>2</v>
      </c>
      <c r="E258" s="9">
        <v>3</v>
      </c>
      <c r="F258" s="9" t="b">
        <v>1</v>
      </c>
      <c r="G258" s="9" t="b">
        <v>0</v>
      </c>
    </row>
    <row r="259" spans="1:10" x14ac:dyDescent="0.25">
      <c r="A259" t="s">
        <v>263</v>
      </c>
      <c r="B259" s="9">
        <v>0</v>
      </c>
      <c r="C259" s="9">
        <v>1</v>
      </c>
      <c r="D259" s="9">
        <v>10</v>
      </c>
      <c r="E259" s="9">
        <v>4</v>
      </c>
      <c r="F259" s="9" t="b">
        <v>0</v>
      </c>
      <c r="G259" s="9" t="b">
        <v>1</v>
      </c>
    </row>
    <row r="260" spans="1:10" x14ac:dyDescent="0.25">
      <c r="A260" t="s">
        <v>264</v>
      </c>
      <c r="B260" s="9">
        <v>0</v>
      </c>
      <c r="C260" s="9">
        <v>2</v>
      </c>
      <c r="D260" s="9">
        <v>7</v>
      </c>
      <c r="E260" s="9">
        <v>3</v>
      </c>
      <c r="F260" s="9" t="b">
        <v>1</v>
      </c>
      <c r="G260" s="9" t="b">
        <v>1</v>
      </c>
    </row>
    <row r="261" spans="1:10" x14ac:dyDescent="0.25">
      <c r="A261" t="s">
        <v>265</v>
      </c>
      <c r="B261" s="9">
        <v>0</v>
      </c>
      <c r="C261" s="9">
        <v>0</v>
      </c>
      <c r="D261" s="9">
        <v>6</v>
      </c>
      <c r="E261" s="9">
        <v>4</v>
      </c>
      <c r="F261" s="9" t="b">
        <v>0</v>
      </c>
      <c r="G261" s="9" t="b">
        <v>0</v>
      </c>
    </row>
    <row r="264" spans="1:10" s="2" customFormat="1" x14ac:dyDescent="0.25">
      <c r="A264" s="2" t="s">
        <v>266</v>
      </c>
      <c r="B264" s="2">
        <f>SUM(B265:B274)</f>
        <v>2</v>
      </c>
      <c r="C264" s="2">
        <f>SUM(C265:C274)</f>
        <v>5</v>
      </c>
      <c r="D264" s="2">
        <f>SUM(D265:D274)</f>
        <v>62</v>
      </c>
      <c r="E264" s="2">
        <f>SUM(E265:E274)</f>
        <v>24</v>
      </c>
      <c r="F264" s="36">
        <f>2/10</f>
        <v>0.2</v>
      </c>
      <c r="G264" s="36">
        <f>6/10</f>
        <v>0.6</v>
      </c>
      <c r="H264" s="3">
        <f>(C264+E264)/(B264+C264+D264+E264)</f>
        <v>0.31182795698924731</v>
      </c>
      <c r="I264" s="2">
        <v>10</v>
      </c>
      <c r="J264" s="15">
        <f>G264/F264</f>
        <v>2.9999999999999996</v>
      </c>
    </row>
    <row r="265" spans="1:10" x14ac:dyDescent="0.25">
      <c r="A265" t="s">
        <v>267</v>
      </c>
      <c r="B265" s="9">
        <v>0</v>
      </c>
      <c r="C265" s="9">
        <v>0</v>
      </c>
      <c r="D265" s="9">
        <v>7</v>
      </c>
      <c r="E265" s="9">
        <v>2</v>
      </c>
      <c r="F265" s="9" t="b">
        <v>0</v>
      </c>
      <c r="G265" s="9" t="b">
        <v>1</v>
      </c>
    </row>
    <row r="266" spans="1:10" x14ac:dyDescent="0.25">
      <c r="A266" t="s">
        <v>268</v>
      </c>
      <c r="B266" s="9">
        <v>0</v>
      </c>
      <c r="C266" s="9">
        <v>0</v>
      </c>
      <c r="D266" s="9">
        <v>7</v>
      </c>
      <c r="E266" s="9">
        <v>1</v>
      </c>
      <c r="F266" s="9" t="b">
        <v>0</v>
      </c>
      <c r="G266" s="9" t="b">
        <v>1</v>
      </c>
    </row>
    <row r="267" spans="1:10" x14ac:dyDescent="0.25">
      <c r="A267" t="s">
        <v>269</v>
      </c>
      <c r="B267" s="9">
        <v>0</v>
      </c>
      <c r="C267" s="9">
        <v>3</v>
      </c>
      <c r="D267" s="9">
        <v>10</v>
      </c>
      <c r="E267" s="9">
        <v>3</v>
      </c>
      <c r="F267" s="9" t="b">
        <v>1</v>
      </c>
      <c r="G267" s="9" t="b">
        <v>1</v>
      </c>
    </row>
    <row r="268" spans="1:10" x14ac:dyDescent="0.25">
      <c r="A268" t="s">
        <v>270</v>
      </c>
      <c r="B268" s="9">
        <v>1</v>
      </c>
      <c r="C268" s="9">
        <v>0</v>
      </c>
      <c r="D268" s="9">
        <v>7</v>
      </c>
      <c r="E268" s="9">
        <v>2</v>
      </c>
      <c r="F268" s="9" t="b">
        <v>1</v>
      </c>
      <c r="G268" s="9" t="b">
        <v>1</v>
      </c>
    </row>
    <row r="269" spans="1:10" x14ac:dyDescent="0.25">
      <c r="A269" t="s">
        <v>271</v>
      </c>
      <c r="B269" s="9">
        <v>1</v>
      </c>
      <c r="C269" s="9">
        <v>1</v>
      </c>
      <c r="D269" s="9">
        <v>4</v>
      </c>
      <c r="E269" s="9">
        <v>4</v>
      </c>
      <c r="F269" s="9" t="b">
        <v>0</v>
      </c>
      <c r="G269" s="9" t="b">
        <v>0</v>
      </c>
    </row>
    <row r="270" spans="1:10" x14ac:dyDescent="0.25">
      <c r="A270" t="s">
        <v>272</v>
      </c>
      <c r="B270" s="9">
        <v>0</v>
      </c>
      <c r="C270" s="9">
        <v>0</v>
      </c>
      <c r="D270" s="9">
        <v>7</v>
      </c>
      <c r="E270" s="9">
        <v>3</v>
      </c>
      <c r="F270" s="9" t="b">
        <v>0</v>
      </c>
      <c r="G270" s="9" t="b">
        <v>0</v>
      </c>
    </row>
    <row r="271" spans="1:10" x14ac:dyDescent="0.25">
      <c r="A271" t="s">
        <v>273</v>
      </c>
      <c r="B271" s="9">
        <v>0</v>
      </c>
      <c r="C271" s="9">
        <v>0</v>
      </c>
      <c r="D271" s="9">
        <v>6</v>
      </c>
      <c r="E271" s="9">
        <v>3</v>
      </c>
      <c r="F271" s="9" t="b">
        <v>0</v>
      </c>
      <c r="G271" s="9" t="b">
        <v>0</v>
      </c>
    </row>
    <row r="272" spans="1:10" x14ac:dyDescent="0.25">
      <c r="A272" t="s">
        <v>274</v>
      </c>
      <c r="B272" s="9">
        <v>0</v>
      </c>
      <c r="C272" s="9">
        <v>1</v>
      </c>
      <c r="D272" s="9">
        <v>6</v>
      </c>
      <c r="E272" s="9">
        <v>2</v>
      </c>
      <c r="F272" s="9" t="b">
        <v>0</v>
      </c>
      <c r="G272" s="9" t="b">
        <v>1</v>
      </c>
    </row>
    <row r="273" spans="1:10" x14ac:dyDescent="0.25">
      <c r="A273" t="s">
        <v>275</v>
      </c>
      <c r="B273" s="9">
        <v>0</v>
      </c>
      <c r="C273" s="9">
        <v>0</v>
      </c>
      <c r="D273" s="9">
        <v>4</v>
      </c>
      <c r="E273" s="9">
        <v>2</v>
      </c>
      <c r="F273" s="9" t="b">
        <v>0</v>
      </c>
      <c r="G273" s="9" t="b">
        <v>0</v>
      </c>
    </row>
    <row r="274" spans="1:10" x14ac:dyDescent="0.25">
      <c r="A274" t="s">
        <v>276</v>
      </c>
      <c r="B274" s="9">
        <v>0</v>
      </c>
      <c r="C274" s="9">
        <v>0</v>
      </c>
      <c r="D274" s="9">
        <v>4</v>
      </c>
      <c r="E274" s="9">
        <v>2</v>
      </c>
      <c r="F274" s="9" t="b">
        <v>0</v>
      </c>
      <c r="G274" s="9" t="b">
        <v>1</v>
      </c>
    </row>
    <row r="277" spans="1:10" s="2" customFormat="1" x14ac:dyDescent="0.25">
      <c r="A277" s="2" t="s">
        <v>277</v>
      </c>
      <c r="B277" s="2">
        <f>SUM(B278:B287)</f>
        <v>2</v>
      </c>
      <c r="C277" s="2">
        <f>SUM(C278:C287)</f>
        <v>8</v>
      </c>
      <c r="D277" s="2">
        <f>SUM(D278:D287)</f>
        <v>68</v>
      </c>
      <c r="E277" s="2">
        <f>SUM(E278:E287)</f>
        <v>26</v>
      </c>
      <c r="F277" s="36">
        <f>6/10</f>
        <v>0.6</v>
      </c>
      <c r="G277" s="36">
        <f>7/10</f>
        <v>0.7</v>
      </c>
      <c r="H277" s="3">
        <f>(C277+E277)/(B277+C277+D277+E277)</f>
        <v>0.32692307692307693</v>
      </c>
      <c r="I277" s="2">
        <v>10</v>
      </c>
      <c r="J277" s="15">
        <f>G277/F277</f>
        <v>1.1666666666666667</v>
      </c>
    </row>
    <row r="278" spans="1:10" x14ac:dyDescent="0.25">
      <c r="A278" t="s">
        <v>278</v>
      </c>
      <c r="B278" s="9">
        <v>0</v>
      </c>
      <c r="C278" s="9">
        <v>1</v>
      </c>
      <c r="D278" s="9">
        <v>9</v>
      </c>
      <c r="E278" s="9">
        <v>1</v>
      </c>
      <c r="F278" s="9" t="b">
        <v>1</v>
      </c>
      <c r="G278" s="9" t="b">
        <v>1</v>
      </c>
    </row>
    <row r="279" spans="1:10" x14ac:dyDescent="0.25">
      <c r="A279" t="s">
        <v>279</v>
      </c>
      <c r="B279" s="9">
        <v>0</v>
      </c>
      <c r="C279" s="9">
        <v>0</v>
      </c>
      <c r="D279" s="9">
        <v>3</v>
      </c>
      <c r="E279" s="9">
        <v>2</v>
      </c>
      <c r="F279" s="9" t="b">
        <v>0</v>
      </c>
      <c r="G279" s="9" t="b">
        <v>0</v>
      </c>
    </row>
    <row r="280" spans="1:10" x14ac:dyDescent="0.25">
      <c r="A280" t="s">
        <v>280</v>
      </c>
      <c r="B280" s="9">
        <v>1</v>
      </c>
      <c r="C280" s="9">
        <v>2</v>
      </c>
      <c r="D280" s="9">
        <v>11</v>
      </c>
      <c r="E280" s="9">
        <v>4</v>
      </c>
      <c r="F280" s="9" t="b">
        <v>1</v>
      </c>
      <c r="G280" s="9" t="b">
        <v>1</v>
      </c>
    </row>
    <row r="281" spans="1:10" x14ac:dyDescent="0.25">
      <c r="A281" t="s">
        <v>281</v>
      </c>
      <c r="B281" s="9">
        <v>0</v>
      </c>
      <c r="C281" s="9">
        <v>1</v>
      </c>
      <c r="D281" s="9">
        <v>6</v>
      </c>
      <c r="E281" s="9">
        <v>0</v>
      </c>
      <c r="F281" s="9" t="b">
        <v>0</v>
      </c>
      <c r="G281" s="9" t="b">
        <v>1</v>
      </c>
    </row>
    <row r="282" spans="1:10" x14ac:dyDescent="0.25">
      <c r="A282" t="s">
        <v>282</v>
      </c>
      <c r="B282" s="9">
        <v>0</v>
      </c>
      <c r="C282" s="9">
        <v>1</v>
      </c>
      <c r="D282" s="9">
        <v>9</v>
      </c>
      <c r="E282" s="9">
        <v>4</v>
      </c>
      <c r="F282" s="9" t="b">
        <v>1</v>
      </c>
      <c r="G282" s="9" t="b">
        <v>1</v>
      </c>
    </row>
    <row r="283" spans="1:10" x14ac:dyDescent="0.25">
      <c r="A283" t="s">
        <v>283</v>
      </c>
      <c r="B283" s="9">
        <v>1</v>
      </c>
      <c r="C283" s="9">
        <v>1</v>
      </c>
      <c r="D283" s="9">
        <v>5</v>
      </c>
      <c r="E283" s="9">
        <v>2</v>
      </c>
      <c r="F283" s="9" t="b">
        <v>0</v>
      </c>
      <c r="G283" s="9" t="b">
        <v>1</v>
      </c>
    </row>
    <row r="284" spans="1:10" x14ac:dyDescent="0.25">
      <c r="A284" t="s">
        <v>284</v>
      </c>
      <c r="B284" s="9">
        <v>0</v>
      </c>
      <c r="C284" s="9">
        <v>1</v>
      </c>
      <c r="D284" s="9">
        <v>9</v>
      </c>
      <c r="E284" s="9">
        <v>6</v>
      </c>
      <c r="F284" s="9" t="b">
        <v>1</v>
      </c>
      <c r="G284" s="9" t="b">
        <v>1</v>
      </c>
    </row>
    <row r="285" spans="1:10" x14ac:dyDescent="0.25">
      <c r="A285" t="s">
        <v>285</v>
      </c>
      <c r="B285" s="9">
        <v>0</v>
      </c>
      <c r="C285" s="9">
        <v>1</v>
      </c>
      <c r="D285" s="9">
        <v>4</v>
      </c>
      <c r="E285" s="9">
        <v>3</v>
      </c>
      <c r="F285" s="9" t="b">
        <v>1</v>
      </c>
      <c r="G285" s="9" t="b">
        <v>0</v>
      </c>
    </row>
    <row r="286" spans="1:10" x14ac:dyDescent="0.25">
      <c r="A286" t="s">
        <v>286</v>
      </c>
      <c r="B286" s="9">
        <v>0</v>
      </c>
      <c r="C286" s="9">
        <v>0</v>
      </c>
      <c r="D286" s="9">
        <v>5</v>
      </c>
      <c r="E286" s="9">
        <v>2</v>
      </c>
      <c r="F286" s="9" t="b">
        <v>1</v>
      </c>
      <c r="G286" s="9" t="b">
        <v>0</v>
      </c>
    </row>
    <row r="287" spans="1:10" x14ac:dyDescent="0.25">
      <c r="A287" t="s">
        <v>287</v>
      </c>
      <c r="B287" s="9">
        <v>0</v>
      </c>
      <c r="C287" s="9">
        <v>0</v>
      </c>
      <c r="D287" s="9">
        <v>7</v>
      </c>
      <c r="E287" s="9">
        <v>2</v>
      </c>
      <c r="F287" s="9" t="b">
        <v>0</v>
      </c>
      <c r="G287" s="9" t="b">
        <v>1</v>
      </c>
    </row>
  </sheetData>
  <conditionalFormatting sqref="F3">
    <cfRule type="iconSet" priority="216">
      <iconSet iconSet="3Symbols2">
        <cfvo type="percent" val="0"/>
        <cfvo type="percent" val="33"/>
        <cfvo type="percent" val="67"/>
      </iconSet>
    </cfRule>
  </conditionalFormatting>
  <conditionalFormatting sqref="F4">
    <cfRule type="iconSet" priority="215">
      <iconSet iconSet="3Symbols2">
        <cfvo type="percent" val="0"/>
        <cfvo type="percent" val="33"/>
        <cfvo type="percent" val="67"/>
      </iconSet>
    </cfRule>
  </conditionalFormatting>
  <conditionalFormatting sqref="F5">
    <cfRule type="iconSet" priority="214">
      <iconSet iconSet="3Symbols2">
        <cfvo type="percent" val="0"/>
        <cfvo type="percent" val="33"/>
        <cfvo type="percent" val="67"/>
      </iconSet>
    </cfRule>
  </conditionalFormatting>
  <conditionalFormatting sqref="F6">
    <cfRule type="iconSet" priority="213">
      <iconSet iconSet="3Symbols2">
        <cfvo type="percent" val="0"/>
        <cfvo type="percent" val="33"/>
        <cfvo type="percent" val="67"/>
      </iconSet>
    </cfRule>
  </conditionalFormatting>
  <conditionalFormatting sqref="F7">
    <cfRule type="iconSet" priority="212">
      <iconSet iconSet="3Symbols2">
        <cfvo type="percent" val="0"/>
        <cfvo type="percent" val="33"/>
        <cfvo type="percent" val="67"/>
      </iconSet>
    </cfRule>
  </conditionalFormatting>
  <conditionalFormatting sqref="F8">
    <cfRule type="iconSet" priority="211">
      <iconSet iconSet="3Symbols2">
        <cfvo type="percent" val="0"/>
        <cfvo type="percent" val="33"/>
        <cfvo type="percent" val="67"/>
      </iconSet>
    </cfRule>
  </conditionalFormatting>
  <conditionalFormatting sqref="F9">
    <cfRule type="iconSet" priority="207">
      <iconSet iconSet="3Symbols2">
        <cfvo type="percent" val="0"/>
        <cfvo type="percent" val="33"/>
        <cfvo type="percent" val="67"/>
      </iconSet>
    </cfRule>
  </conditionalFormatting>
  <conditionalFormatting sqref="F10">
    <cfRule type="iconSet" priority="206">
      <iconSet iconSet="3Symbols2">
        <cfvo type="percent" val="0"/>
        <cfvo type="percent" val="33"/>
        <cfvo type="percent" val="67"/>
      </iconSet>
    </cfRule>
  </conditionalFormatting>
  <conditionalFormatting sqref="F11">
    <cfRule type="iconSet" priority="203">
      <iconSet iconSet="3Symbols2">
        <cfvo type="percent" val="0"/>
        <cfvo type="percent" val="33"/>
        <cfvo type="percent" val="67"/>
      </iconSet>
    </cfRule>
  </conditionalFormatting>
  <conditionalFormatting sqref="F12">
    <cfRule type="iconSet" priority="202">
      <iconSet iconSet="3Symbols2">
        <cfvo type="percent" val="0"/>
        <cfvo type="percent" val="33"/>
        <cfvo type="percent" val="67"/>
      </iconSet>
    </cfRule>
  </conditionalFormatting>
  <conditionalFormatting sqref="F16">
    <cfRule type="iconSet" priority="201">
      <iconSet iconSet="3Symbols2">
        <cfvo type="percent" val="0"/>
        <cfvo type="percent" val="33"/>
        <cfvo type="percent" val="67"/>
      </iconSet>
    </cfRule>
  </conditionalFormatting>
  <conditionalFormatting sqref="F17">
    <cfRule type="iconSet" priority="200">
      <iconSet iconSet="3Symbols2">
        <cfvo type="percent" val="0"/>
        <cfvo type="percent" val="33"/>
        <cfvo type="percent" val="67"/>
      </iconSet>
    </cfRule>
  </conditionalFormatting>
  <conditionalFormatting sqref="F18">
    <cfRule type="iconSet" priority="199">
      <iconSet iconSet="3Symbols2">
        <cfvo type="percent" val="0"/>
        <cfvo type="percent" val="33"/>
        <cfvo type="percent" val="67"/>
      </iconSet>
    </cfRule>
  </conditionalFormatting>
  <conditionalFormatting sqref="F19">
    <cfRule type="iconSet" priority="198">
      <iconSet iconSet="3Symbols2">
        <cfvo type="percent" val="0"/>
        <cfvo type="percent" val="33"/>
        <cfvo type="percent" val="67"/>
      </iconSet>
    </cfRule>
  </conditionalFormatting>
  <conditionalFormatting sqref="F20">
    <cfRule type="iconSet" priority="197">
      <iconSet iconSet="3Symbols2">
        <cfvo type="percent" val="0"/>
        <cfvo type="percent" val="33"/>
        <cfvo type="percent" val="67"/>
      </iconSet>
    </cfRule>
  </conditionalFormatting>
  <conditionalFormatting sqref="F21">
    <cfRule type="iconSet" priority="196">
      <iconSet iconSet="3Symbols2">
        <cfvo type="percent" val="0"/>
        <cfvo type="percent" val="33"/>
        <cfvo type="percent" val="67"/>
      </iconSet>
    </cfRule>
  </conditionalFormatting>
  <conditionalFormatting sqref="F22">
    <cfRule type="iconSet" priority="195">
      <iconSet iconSet="3Symbols2">
        <cfvo type="percent" val="0"/>
        <cfvo type="percent" val="33"/>
        <cfvo type="percent" val="67"/>
      </iconSet>
    </cfRule>
  </conditionalFormatting>
  <conditionalFormatting sqref="F23">
    <cfRule type="iconSet" priority="194">
      <iconSet iconSet="3Symbols2">
        <cfvo type="percent" val="0"/>
        <cfvo type="percent" val="33"/>
        <cfvo type="percent" val="67"/>
      </iconSet>
    </cfRule>
  </conditionalFormatting>
  <conditionalFormatting sqref="F24">
    <cfRule type="iconSet" priority="193">
      <iconSet iconSet="3Symbols2">
        <cfvo type="percent" val="0"/>
        <cfvo type="percent" val="33"/>
        <cfvo type="percent" val="67"/>
      </iconSet>
    </cfRule>
  </conditionalFormatting>
  <conditionalFormatting sqref="F25">
    <cfRule type="iconSet" priority="192">
      <iconSet iconSet="3Symbols2">
        <cfvo type="percent" val="0"/>
        <cfvo type="percent" val="33"/>
        <cfvo type="percent" val="67"/>
      </iconSet>
    </cfRule>
  </conditionalFormatting>
  <conditionalFormatting sqref="F26">
    <cfRule type="iconSet" priority="191">
      <iconSet iconSet="3Symbols2">
        <cfvo type="percent" val="0"/>
        <cfvo type="percent" val="33"/>
        <cfvo type="percent" val="67"/>
      </iconSet>
    </cfRule>
  </conditionalFormatting>
  <conditionalFormatting sqref="F27">
    <cfRule type="iconSet" priority="190">
      <iconSet iconSet="3Symbols2">
        <cfvo type="percent" val="0"/>
        <cfvo type="percent" val="33"/>
        <cfvo type="percent" val="67"/>
      </iconSet>
    </cfRule>
  </conditionalFormatting>
  <conditionalFormatting sqref="F28">
    <cfRule type="iconSet" priority="189">
      <iconSet iconSet="3Symbols2">
        <cfvo type="percent" val="0"/>
        <cfvo type="percent" val="33"/>
        <cfvo type="percent" val="67"/>
      </iconSet>
    </cfRule>
  </conditionalFormatting>
  <conditionalFormatting sqref="F29">
    <cfRule type="iconSet" priority="188">
      <iconSet iconSet="3Symbols2">
        <cfvo type="percent" val="0"/>
        <cfvo type="percent" val="33"/>
        <cfvo type="percent" val="67"/>
      </iconSet>
    </cfRule>
  </conditionalFormatting>
  <conditionalFormatting sqref="F33">
    <cfRule type="iconSet" priority="187">
      <iconSet iconSet="3Symbols2">
        <cfvo type="percent" val="0"/>
        <cfvo type="percent" val="33"/>
        <cfvo type="percent" val="67"/>
      </iconSet>
    </cfRule>
  </conditionalFormatting>
  <conditionalFormatting sqref="F34">
    <cfRule type="iconSet" priority="186">
      <iconSet iconSet="3Symbols2">
        <cfvo type="percent" val="0"/>
        <cfvo type="percent" val="33"/>
        <cfvo type="percent" val="67"/>
      </iconSet>
    </cfRule>
  </conditionalFormatting>
  <conditionalFormatting sqref="F38">
    <cfRule type="iconSet" priority="185">
      <iconSet iconSet="3Symbols2">
        <cfvo type="percent" val="0"/>
        <cfvo type="percent" val="33"/>
        <cfvo type="percent" val="67"/>
      </iconSet>
    </cfRule>
  </conditionalFormatting>
  <conditionalFormatting sqref="F39">
    <cfRule type="iconSet" priority="184">
      <iconSet iconSet="3Symbols2">
        <cfvo type="percent" val="0"/>
        <cfvo type="percent" val="33"/>
        <cfvo type="percent" val="67"/>
      </iconSet>
    </cfRule>
  </conditionalFormatting>
  <conditionalFormatting sqref="F40">
    <cfRule type="iconSet" priority="183">
      <iconSet iconSet="3Symbols2">
        <cfvo type="percent" val="0"/>
        <cfvo type="percent" val="33"/>
        <cfvo type="percent" val="67"/>
      </iconSet>
    </cfRule>
  </conditionalFormatting>
  <conditionalFormatting sqref="F41">
    <cfRule type="iconSet" priority="182">
      <iconSet iconSet="3Symbols2">
        <cfvo type="percent" val="0"/>
        <cfvo type="percent" val="33"/>
        <cfvo type="percent" val="67"/>
      </iconSet>
    </cfRule>
  </conditionalFormatting>
  <conditionalFormatting sqref="F42">
    <cfRule type="iconSet" priority="181">
      <iconSet iconSet="3Symbols2">
        <cfvo type="percent" val="0"/>
        <cfvo type="percent" val="33"/>
        <cfvo type="percent" val="67"/>
      </iconSet>
    </cfRule>
  </conditionalFormatting>
  <conditionalFormatting sqref="F43">
    <cfRule type="iconSet" priority="180">
      <iconSet iconSet="3Symbols2">
        <cfvo type="percent" val="0"/>
        <cfvo type="percent" val="33"/>
        <cfvo type="percent" val="67"/>
      </iconSet>
    </cfRule>
  </conditionalFormatting>
  <conditionalFormatting sqref="F44">
    <cfRule type="iconSet" priority="179">
      <iconSet iconSet="3Symbols2">
        <cfvo type="percent" val="0"/>
        <cfvo type="percent" val="33"/>
        <cfvo type="percent" val="67"/>
      </iconSet>
    </cfRule>
  </conditionalFormatting>
  <conditionalFormatting sqref="F45">
    <cfRule type="iconSet" priority="178">
      <iconSet iconSet="3Symbols2">
        <cfvo type="percent" val="0"/>
        <cfvo type="percent" val="33"/>
        <cfvo type="percent" val="67"/>
      </iconSet>
    </cfRule>
  </conditionalFormatting>
  <conditionalFormatting sqref="F46">
    <cfRule type="iconSet" priority="177">
      <iconSet iconSet="3Symbols2">
        <cfvo type="percent" val="0"/>
        <cfvo type="percent" val="33"/>
        <cfvo type="percent" val="67"/>
      </iconSet>
    </cfRule>
  </conditionalFormatting>
  <conditionalFormatting sqref="F47">
    <cfRule type="iconSet" priority="176">
      <iconSet iconSet="3Symbols2">
        <cfvo type="percent" val="0"/>
        <cfvo type="percent" val="33"/>
        <cfvo type="percent" val="67"/>
      </iconSet>
    </cfRule>
  </conditionalFormatting>
  <conditionalFormatting sqref="F48">
    <cfRule type="iconSet" priority="175">
      <iconSet iconSet="3Symbols2">
        <cfvo type="percent" val="0"/>
        <cfvo type="percent" val="33"/>
        <cfvo type="percent" val="67"/>
      </iconSet>
    </cfRule>
  </conditionalFormatting>
  <conditionalFormatting sqref="F49">
    <cfRule type="iconSet" priority="174">
      <iconSet iconSet="3Symbols2">
        <cfvo type="percent" val="0"/>
        <cfvo type="percent" val="33"/>
        <cfvo type="percent" val="67"/>
      </iconSet>
    </cfRule>
  </conditionalFormatting>
  <conditionalFormatting sqref="F50">
    <cfRule type="iconSet" priority="173">
      <iconSet iconSet="3Symbols2">
        <cfvo type="percent" val="0"/>
        <cfvo type="percent" val="33"/>
        <cfvo type="percent" val="67"/>
      </iconSet>
    </cfRule>
  </conditionalFormatting>
  <conditionalFormatting sqref="F51">
    <cfRule type="iconSet" priority="172">
      <iconSet iconSet="3Symbols2">
        <cfvo type="percent" val="0"/>
        <cfvo type="percent" val="33"/>
        <cfvo type="percent" val="67"/>
      </iconSet>
    </cfRule>
  </conditionalFormatting>
  <conditionalFormatting sqref="F52">
    <cfRule type="iconSet" priority="171">
      <iconSet iconSet="3Symbols2">
        <cfvo type="percent" val="0"/>
        <cfvo type="percent" val="33"/>
        <cfvo type="percent" val="67"/>
      </iconSet>
    </cfRule>
  </conditionalFormatting>
  <conditionalFormatting sqref="F56">
    <cfRule type="iconSet" priority="170">
      <iconSet iconSet="3Symbols2">
        <cfvo type="percent" val="0"/>
        <cfvo type="percent" val="33"/>
        <cfvo type="percent" val="67"/>
      </iconSet>
    </cfRule>
  </conditionalFormatting>
  <conditionalFormatting sqref="F57">
    <cfRule type="iconSet" priority="169">
      <iconSet iconSet="3Symbols2">
        <cfvo type="percent" val="0"/>
        <cfvo type="percent" val="33"/>
        <cfvo type="percent" val="67"/>
      </iconSet>
    </cfRule>
  </conditionalFormatting>
  <conditionalFormatting sqref="F58">
    <cfRule type="iconSet" priority="168">
      <iconSet iconSet="3Symbols2">
        <cfvo type="percent" val="0"/>
        <cfvo type="percent" val="33"/>
        <cfvo type="percent" val="67"/>
      </iconSet>
    </cfRule>
  </conditionalFormatting>
  <conditionalFormatting sqref="F59">
    <cfRule type="iconSet" priority="167">
      <iconSet iconSet="3Symbols2">
        <cfvo type="percent" val="0"/>
        <cfvo type="percent" val="33"/>
        <cfvo type="percent" val="67"/>
      </iconSet>
    </cfRule>
  </conditionalFormatting>
  <conditionalFormatting sqref="F63">
    <cfRule type="iconSet" priority="166">
      <iconSet iconSet="3Symbols2">
        <cfvo type="percent" val="0"/>
        <cfvo type="percent" val="33"/>
        <cfvo type="percent" val="67"/>
      </iconSet>
    </cfRule>
  </conditionalFormatting>
  <conditionalFormatting sqref="F67">
    <cfRule type="iconSet" priority="165">
      <iconSet iconSet="3Symbols2">
        <cfvo type="percent" val="0"/>
        <cfvo type="percent" val="33"/>
        <cfvo type="percent" val="67"/>
      </iconSet>
    </cfRule>
  </conditionalFormatting>
  <conditionalFormatting sqref="F71">
    <cfRule type="iconSet" priority="164">
      <iconSet iconSet="3Symbols2">
        <cfvo type="percent" val="0"/>
        <cfvo type="percent" val="33"/>
        <cfvo type="percent" val="67"/>
      </iconSet>
    </cfRule>
  </conditionalFormatting>
  <conditionalFormatting sqref="F72">
    <cfRule type="iconSet" priority="163">
      <iconSet iconSet="3Symbols2">
        <cfvo type="percent" val="0"/>
        <cfvo type="percent" val="33"/>
        <cfvo type="percent" val="67"/>
      </iconSet>
    </cfRule>
  </conditionalFormatting>
  <conditionalFormatting sqref="F73">
    <cfRule type="iconSet" priority="162">
      <iconSet iconSet="3Symbols2">
        <cfvo type="percent" val="0"/>
        <cfvo type="percent" val="33"/>
        <cfvo type="percent" val="67"/>
      </iconSet>
    </cfRule>
  </conditionalFormatting>
  <conditionalFormatting sqref="F77">
    <cfRule type="iconSet" priority="161">
      <iconSet iconSet="3Symbols2">
        <cfvo type="percent" val="0"/>
        <cfvo type="percent" val="33"/>
        <cfvo type="percent" val="67"/>
      </iconSet>
    </cfRule>
  </conditionalFormatting>
  <conditionalFormatting sqref="F78">
    <cfRule type="iconSet" priority="160">
      <iconSet iconSet="3Symbols2">
        <cfvo type="percent" val="0"/>
        <cfvo type="percent" val="33"/>
        <cfvo type="percent" val="67"/>
      </iconSet>
    </cfRule>
  </conditionalFormatting>
  <conditionalFormatting sqref="F79">
    <cfRule type="iconSet" priority="159">
      <iconSet iconSet="3Symbols2">
        <cfvo type="percent" val="0"/>
        <cfvo type="percent" val="33"/>
        <cfvo type="percent" val="67"/>
      </iconSet>
    </cfRule>
  </conditionalFormatting>
  <conditionalFormatting sqref="F83">
    <cfRule type="iconSet" priority="158">
      <iconSet iconSet="3Symbols2">
        <cfvo type="percent" val="0"/>
        <cfvo type="percent" val="33"/>
        <cfvo type="percent" val="67"/>
      </iconSet>
    </cfRule>
  </conditionalFormatting>
  <conditionalFormatting sqref="F87">
    <cfRule type="iconSet" priority="157">
      <iconSet iconSet="3Symbols2">
        <cfvo type="percent" val="0"/>
        <cfvo type="percent" val="33"/>
        <cfvo type="percent" val="67"/>
      </iconSet>
    </cfRule>
  </conditionalFormatting>
  <conditionalFormatting sqref="F92:F107">
    <cfRule type="iconSet" priority="156">
      <iconSet iconSet="3Symbols2">
        <cfvo type="percent" val="0"/>
        <cfvo type="percent" val="33"/>
        <cfvo type="percent" val="67"/>
      </iconSet>
    </cfRule>
  </conditionalFormatting>
  <conditionalFormatting sqref="F111">
    <cfRule type="iconSet" priority="155">
      <iconSet iconSet="3Symbols2">
        <cfvo type="percent" val="0"/>
        <cfvo type="percent" val="33"/>
        <cfvo type="percent" val="67"/>
      </iconSet>
    </cfRule>
  </conditionalFormatting>
  <conditionalFormatting sqref="F112">
    <cfRule type="iconSet" priority="154">
      <iconSet iconSet="3Symbols2">
        <cfvo type="percent" val="0"/>
        <cfvo type="percent" val="33"/>
        <cfvo type="percent" val="67"/>
      </iconSet>
    </cfRule>
  </conditionalFormatting>
  <conditionalFormatting sqref="F113">
    <cfRule type="iconSet" priority="153">
      <iconSet iconSet="3Symbols2">
        <cfvo type="percent" val="0"/>
        <cfvo type="percent" val="33"/>
        <cfvo type="percent" val="67"/>
      </iconSet>
    </cfRule>
  </conditionalFormatting>
  <conditionalFormatting sqref="F114">
    <cfRule type="iconSet" priority="152">
      <iconSet iconSet="3Symbols2">
        <cfvo type="percent" val="0"/>
        <cfvo type="percent" val="33"/>
        <cfvo type="percent" val="67"/>
      </iconSet>
    </cfRule>
  </conditionalFormatting>
  <conditionalFormatting sqref="F115">
    <cfRule type="iconSet" priority="151">
      <iconSet iconSet="3Symbols2">
        <cfvo type="percent" val="0"/>
        <cfvo type="percent" val="33"/>
        <cfvo type="percent" val="67"/>
      </iconSet>
    </cfRule>
  </conditionalFormatting>
  <conditionalFormatting sqref="F116">
    <cfRule type="iconSet" priority="150">
      <iconSet iconSet="3Symbols2">
        <cfvo type="percent" val="0"/>
        <cfvo type="percent" val="33"/>
        <cfvo type="percent" val="67"/>
      </iconSet>
    </cfRule>
  </conditionalFormatting>
  <conditionalFormatting sqref="F117">
    <cfRule type="iconSet" priority="149">
      <iconSet iconSet="3Symbols2">
        <cfvo type="percent" val="0"/>
        <cfvo type="percent" val="33"/>
        <cfvo type="percent" val="67"/>
      </iconSet>
    </cfRule>
  </conditionalFormatting>
  <conditionalFormatting sqref="F118">
    <cfRule type="iconSet" priority="148">
      <iconSet iconSet="3Symbols2">
        <cfvo type="percent" val="0"/>
        <cfvo type="percent" val="33"/>
        <cfvo type="percent" val="67"/>
      </iconSet>
    </cfRule>
  </conditionalFormatting>
  <conditionalFormatting sqref="F119">
    <cfRule type="iconSet" priority="147">
      <iconSet iconSet="3Symbols2">
        <cfvo type="percent" val="0"/>
        <cfvo type="percent" val="33"/>
        <cfvo type="percent" val="67"/>
      </iconSet>
    </cfRule>
  </conditionalFormatting>
  <conditionalFormatting sqref="F120">
    <cfRule type="iconSet" priority="146">
      <iconSet iconSet="3Symbols2">
        <cfvo type="percent" val="0"/>
        <cfvo type="percent" val="33"/>
        <cfvo type="percent" val="67"/>
      </iconSet>
    </cfRule>
  </conditionalFormatting>
  <conditionalFormatting sqref="F121">
    <cfRule type="iconSet" priority="145">
      <iconSet iconSet="3Symbols2">
        <cfvo type="percent" val="0"/>
        <cfvo type="percent" val="33"/>
        <cfvo type="percent" val="67"/>
      </iconSet>
    </cfRule>
  </conditionalFormatting>
  <conditionalFormatting sqref="F122">
    <cfRule type="iconSet" priority="144">
      <iconSet iconSet="3Symbols2">
        <cfvo type="percent" val="0"/>
        <cfvo type="percent" val="33"/>
        <cfvo type="percent" val="67"/>
      </iconSet>
    </cfRule>
  </conditionalFormatting>
  <conditionalFormatting sqref="F123">
    <cfRule type="iconSet" priority="143">
      <iconSet iconSet="3Symbols2">
        <cfvo type="percent" val="0"/>
        <cfvo type="percent" val="33"/>
        <cfvo type="percent" val="67"/>
      </iconSet>
    </cfRule>
  </conditionalFormatting>
  <conditionalFormatting sqref="F124">
    <cfRule type="iconSet" priority="142">
      <iconSet iconSet="3Symbols2">
        <cfvo type="percent" val="0"/>
        <cfvo type="percent" val="33"/>
        <cfvo type="percent" val="67"/>
      </iconSet>
    </cfRule>
  </conditionalFormatting>
  <conditionalFormatting sqref="F125">
    <cfRule type="iconSet" priority="141">
      <iconSet iconSet="3Symbols2">
        <cfvo type="percent" val="0"/>
        <cfvo type="percent" val="33"/>
        <cfvo type="percent" val="67"/>
      </iconSet>
    </cfRule>
  </conditionalFormatting>
  <conditionalFormatting sqref="F126">
    <cfRule type="iconSet" priority="140">
      <iconSet iconSet="3Symbols2">
        <cfvo type="percent" val="0"/>
        <cfvo type="percent" val="33"/>
        <cfvo type="percent" val="67"/>
      </iconSet>
    </cfRule>
  </conditionalFormatting>
  <conditionalFormatting sqref="F127">
    <cfRule type="iconSet" priority="138">
      <iconSet iconSet="3Symbols2">
        <cfvo type="percent" val="0"/>
        <cfvo type="percent" val="33"/>
        <cfvo type="percent" val="67"/>
      </iconSet>
    </cfRule>
  </conditionalFormatting>
  <conditionalFormatting sqref="F128">
    <cfRule type="iconSet" priority="137">
      <iconSet iconSet="3Symbols2">
        <cfvo type="percent" val="0"/>
        <cfvo type="percent" val="33"/>
        <cfvo type="percent" val="67"/>
      </iconSet>
    </cfRule>
  </conditionalFormatting>
  <conditionalFormatting sqref="F129">
    <cfRule type="iconSet" priority="136">
      <iconSet iconSet="3Symbols2">
        <cfvo type="percent" val="0"/>
        <cfvo type="percent" val="33"/>
        <cfvo type="percent" val="67"/>
      </iconSet>
    </cfRule>
  </conditionalFormatting>
  <conditionalFormatting sqref="F130">
    <cfRule type="iconSet" priority="135">
      <iconSet iconSet="3Symbols2">
        <cfvo type="percent" val="0"/>
        <cfvo type="percent" val="33"/>
        <cfvo type="percent" val="67"/>
      </iconSet>
    </cfRule>
  </conditionalFormatting>
  <conditionalFormatting sqref="F131">
    <cfRule type="iconSet" priority="134">
      <iconSet iconSet="3Symbols2">
        <cfvo type="percent" val="0"/>
        <cfvo type="percent" val="33"/>
        <cfvo type="percent" val="67"/>
      </iconSet>
    </cfRule>
  </conditionalFormatting>
  <conditionalFormatting sqref="F132">
    <cfRule type="iconSet" priority="133">
      <iconSet iconSet="3Symbols2">
        <cfvo type="percent" val="0"/>
        <cfvo type="percent" val="33"/>
        <cfvo type="percent" val="67"/>
      </iconSet>
    </cfRule>
  </conditionalFormatting>
  <conditionalFormatting sqref="F133">
    <cfRule type="iconSet" priority="132">
      <iconSet iconSet="3Symbols2">
        <cfvo type="percent" val="0"/>
        <cfvo type="percent" val="33"/>
        <cfvo type="percent" val="67"/>
      </iconSet>
    </cfRule>
  </conditionalFormatting>
  <conditionalFormatting sqref="F134">
    <cfRule type="iconSet" priority="131">
      <iconSet iconSet="3Symbols2">
        <cfvo type="percent" val="0"/>
        <cfvo type="percent" val="33"/>
        <cfvo type="percent" val="67"/>
      </iconSet>
    </cfRule>
  </conditionalFormatting>
  <conditionalFormatting sqref="F135">
    <cfRule type="iconSet" priority="130">
      <iconSet iconSet="3Symbols2">
        <cfvo type="percent" val="0"/>
        <cfvo type="percent" val="33"/>
        <cfvo type="percent" val="67"/>
      </iconSet>
    </cfRule>
  </conditionalFormatting>
  <conditionalFormatting sqref="F136">
    <cfRule type="iconSet" priority="129">
      <iconSet iconSet="3Symbols2">
        <cfvo type="percent" val="0"/>
        <cfvo type="percent" val="33"/>
        <cfvo type="percent" val="67"/>
      </iconSet>
    </cfRule>
  </conditionalFormatting>
  <conditionalFormatting sqref="F137">
    <cfRule type="iconSet" priority="128">
      <iconSet iconSet="3Symbols2">
        <cfvo type="percent" val="0"/>
        <cfvo type="percent" val="33"/>
        <cfvo type="percent" val="67"/>
      </iconSet>
    </cfRule>
  </conditionalFormatting>
  <conditionalFormatting sqref="F138">
    <cfRule type="iconSet" priority="127">
      <iconSet iconSet="3Symbols2">
        <cfvo type="percent" val="0"/>
        <cfvo type="percent" val="33"/>
        <cfvo type="percent" val="67"/>
      </iconSet>
    </cfRule>
  </conditionalFormatting>
  <conditionalFormatting sqref="F139">
    <cfRule type="iconSet" priority="126">
      <iconSet iconSet="3Symbols2">
        <cfvo type="percent" val="0"/>
        <cfvo type="percent" val="33"/>
        <cfvo type="percent" val="67"/>
      </iconSet>
    </cfRule>
  </conditionalFormatting>
  <conditionalFormatting sqref="F140">
    <cfRule type="iconSet" priority="125">
      <iconSet iconSet="3Symbols2">
        <cfvo type="percent" val="0"/>
        <cfvo type="percent" val="33"/>
        <cfvo type="percent" val="67"/>
      </iconSet>
    </cfRule>
  </conditionalFormatting>
  <conditionalFormatting sqref="F141">
    <cfRule type="iconSet" priority="124">
      <iconSet iconSet="3Symbols2">
        <cfvo type="percent" val="0"/>
        <cfvo type="percent" val="33"/>
        <cfvo type="percent" val="67"/>
      </iconSet>
    </cfRule>
  </conditionalFormatting>
  <conditionalFormatting sqref="F142">
    <cfRule type="iconSet" priority="123">
      <iconSet iconSet="3Symbols2">
        <cfvo type="percent" val="0"/>
        <cfvo type="percent" val="33"/>
        <cfvo type="percent" val="67"/>
      </iconSet>
    </cfRule>
  </conditionalFormatting>
  <conditionalFormatting sqref="F143">
    <cfRule type="iconSet" priority="122">
      <iconSet iconSet="3Symbols2">
        <cfvo type="percent" val="0"/>
        <cfvo type="percent" val="33"/>
        <cfvo type="percent" val="67"/>
      </iconSet>
    </cfRule>
  </conditionalFormatting>
  <conditionalFormatting sqref="F144">
    <cfRule type="iconSet" priority="121">
      <iconSet iconSet="3Symbols2">
        <cfvo type="percent" val="0"/>
        <cfvo type="percent" val="33"/>
        <cfvo type="percent" val="67"/>
      </iconSet>
    </cfRule>
  </conditionalFormatting>
  <conditionalFormatting sqref="F145">
    <cfRule type="iconSet" priority="120">
      <iconSet iconSet="3Symbols2">
        <cfvo type="percent" val="0"/>
        <cfvo type="percent" val="33"/>
        <cfvo type="percent" val="67"/>
      </iconSet>
    </cfRule>
  </conditionalFormatting>
  <conditionalFormatting sqref="F146">
    <cfRule type="iconSet" priority="119">
      <iconSet iconSet="3Symbols2">
        <cfvo type="percent" val="0"/>
        <cfvo type="percent" val="33"/>
        <cfvo type="percent" val="67"/>
      </iconSet>
    </cfRule>
  </conditionalFormatting>
  <conditionalFormatting sqref="F150">
    <cfRule type="iconSet" priority="118">
      <iconSet iconSet="3Symbols2">
        <cfvo type="percent" val="0"/>
        <cfvo type="percent" val="33"/>
        <cfvo type="percent" val="67"/>
      </iconSet>
    </cfRule>
  </conditionalFormatting>
  <conditionalFormatting sqref="F151">
    <cfRule type="iconSet" priority="117">
      <iconSet iconSet="3Symbols2">
        <cfvo type="percent" val="0"/>
        <cfvo type="percent" val="33"/>
        <cfvo type="percent" val="67"/>
      </iconSet>
    </cfRule>
  </conditionalFormatting>
  <conditionalFormatting sqref="F152">
    <cfRule type="iconSet" priority="116">
      <iconSet iconSet="3Symbols2">
        <cfvo type="percent" val="0"/>
        <cfvo type="percent" val="33"/>
        <cfvo type="percent" val="67"/>
      </iconSet>
    </cfRule>
  </conditionalFormatting>
  <conditionalFormatting sqref="F153">
    <cfRule type="iconSet" priority="115">
      <iconSet iconSet="3Symbols2">
        <cfvo type="percent" val="0"/>
        <cfvo type="percent" val="33"/>
        <cfvo type="percent" val="67"/>
      </iconSet>
    </cfRule>
  </conditionalFormatting>
  <conditionalFormatting sqref="F154">
    <cfRule type="iconSet" priority="114">
      <iconSet iconSet="3Symbols2">
        <cfvo type="percent" val="0"/>
        <cfvo type="percent" val="33"/>
        <cfvo type="percent" val="67"/>
      </iconSet>
    </cfRule>
  </conditionalFormatting>
  <conditionalFormatting sqref="F155">
    <cfRule type="iconSet" priority="113">
      <iconSet iconSet="3Symbols2">
        <cfvo type="percent" val="0"/>
        <cfvo type="percent" val="33"/>
        <cfvo type="percent" val="67"/>
      </iconSet>
    </cfRule>
  </conditionalFormatting>
  <conditionalFormatting sqref="F156">
    <cfRule type="iconSet" priority="112">
      <iconSet iconSet="3Symbols2">
        <cfvo type="percent" val="0"/>
        <cfvo type="percent" val="33"/>
        <cfvo type="percent" val="67"/>
      </iconSet>
    </cfRule>
  </conditionalFormatting>
  <conditionalFormatting sqref="F157">
    <cfRule type="iconSet" priority="111">
      <iconSet iconSet="3Symbols2">
        <cfvo type="percent" val="0"/>
        <cfvo type="percent" val="33"/>
        <cfvo type="percent" val="67"/>
      </iconSet>
    </cfRule>
  </conditionalFormatting>
  <conditionalFormatting sqref="F158">
    <cfRule type="iconSet" priority="110">
      <iconSet iconSet="3Symbols2">
        <cfvo type="percent" val="0"/>
        <cfvo type="percent" val="33"/>
        <cfvo type="percent" val="67"/>
      </iconSet>
    </cfRule>
  </conditionalFormatting>
  <conditionalFormatting sqref="F159">
    <cfRule type="iconSet" priority="109">
      <iconSet iconSet="3Symbols2">
        <cfvo type="percent" val="0"/>
        <cfvo type="percent" val="33"/>
        <cfvo type="percent" val="67"/>
      </iconSet>
    </cfRule>
  </conditionalFormatting>
  <conditionalFormatting sqref="F160">
    <cfRule type="iconSet" priority="108">
      <iconSet iconSet="3Symbols2">
        <cfvo type="percent" val="0"/>
        <cfvo type="percent" val="33"/>
        <cfvo type="percent" val="67"/>
      </iconSet>
    </cfRule>
  </conditionalFormatting>
  <conditionalFormatting sqref="F161">
    <cfRule type="iconSet" priority="107">
      <iconSet iconSet="3Symbols2">
        <cfvo type="percent" val="0"/>
        <cfvo type="percent" val="33"/>
        <cfvo type="percent" val="67"/>
      </iconSet>
    </cfRule>
  </conditionalFormatting>
  <conditionalFormatting sqref="F165">
    <cfRule type="iconSet" priority="106">
      <iconSet iconSet="3Symbols2">
        <cfvo type="percent" val="0"/>
        <cfvo type="percent" val="33"/>
        <cfvo type="percent" val="67"/>
      </iconSet>
    </cfRule>
  </conditionalFormatting>
  <conditionalFormatting sqref="F166">
    <cfRule type="iconSet" priority="105">
      <iconSet iconSet="3Symbols2">
        <cfvo type="percent" val="0"/>
        <cfvo type="percent" val="33"/>
        <cfvo type="percent" val="67"/>
      </iconSet>
    </cfRule>
  </conditionalFormatting>
  <conditionalFormatting sqref="F167">
    <cfRule type="iconSet" priority="104">
      <iconSet iconSet="3Symbols2">
        <cfvo type="percent" val="0"/>
        <cfvo type="percent" val="33"/>
        <cfvo type="percent" val="67"/>
      </iconSet>
    </cfRule>
  </conditionalFormatting>
  <conditionalFormatting sqref="F168">
    <cfRule type="iconSet" priority="103">
      <iconSet iconSet="3Symbols2">
        <cfvo type="percent" val="0"/>
        <cfvo type="percent" val="33"/>
        <cfvo type="percent" val="67"/>
      </iconSet>
    </cfRule>
  </conditionalFormatting>
  <conditionalFormatting sqref="F169">
    <cfRule type="iconSet" priority="102">
      <iconSet iconSet="3Symbols2">
        <cfvo type="percent" val="0"/>
        <cfvo type="percent" val="33"/>
        <cfvo type="percent" val="67"/>
      </iconSet>
    </cfRule>
  </conditionalFormatting>
  <conditionalFormatting sqref="F170">
    <cfRule type="iconSet" priority="101">
      <iconSet iconSet="3Symbols2">
        <cfvo type="percent" val="0"/>
        <cfvo type="percent" val="33"/>
        <cfvo type="percent" val="67"/>
      </iconSet>
    </cfRule>
  </conditionalFormatting>
  <conditionalFormatting sqref="F171">
    <cfRule type="iconSet" priority="100">
      <iconSet iconSet="3Symbols2">
        <cfvo type="percent" val="0"/>
        <cfvo type="percent" val="33"/>
        <cfvo type="percent" val="67"/>
      </iconSet>
    </cfRule>
  </conditionalFormatting>
  <conditionalFormatting sqref="F172">
    <cfRule type="iconSet" priority="99">
      <iconSet iconSet="3Symbols2">
        <cfvo type="percent" val="0"/>
        <cfvo type="percent" val="33"/>
        <cfvo type="percent" val="67"/>
      </iconSet>
    </cfRule>
  </conditionalFormatting>
  <conditionalFormatting sqref="F173">
    <cfRule type="iconSet" priority="98">
      <iconSet iconSet="3Symbols2">
        <cfvo type="percent" val="0"/>
        <cfvo type="percent" val="33"/>
        <cfvo type="percent" val="67"/>
      </iconSet>
    </cfRule>
  </conditionalFormatting>
  <conditionalFormatting sqref="F174">
    <cfRule type="iconSet" priority="97">
      <iconSet iconSet="3Symbols2">
        <cfvo type="percent" val="0"/>
        <cfvo type="percent" val="33"/>
        <cfvo type="percent" val="67"/>
      </iconSet>
    </cfRule>
  </conditionalFormatting>
  <conditionalFormatting sqref="F175">
    <cfRule type="iconSet" priority="96">
      <iconSet iconSet="3Symbols2">
        <cfvo type="percent" val="0"/>
        <cfvo type="percent" val="33"/>
        <cfvo type="percent" val="67"/>
      </iconSet>
    </cfRule>
  </conditionalFormatting>
  <conditionalFormatting sqref="F176">
    <cfRule type="iconSet" priority="95">
      <iconSet iconSet="3Symbols2">
        <cfvo type="percent" val="0"/>
        <cfvo type="percent" val="33"/>
        <cfvo type="percent" val="67"/>
      </iconSet>
    </cfRule>
  </conditionalFormatting>
  <conditionalFormatting sqref="F177">
    <cfRule type="iconSet" priority="94">
      <iconSet iconSet="3Symbols2">
        <cfvo type="percent" val="0"/>
        <cfvo type="percent" val="33"/>
        <cfvo type="percent" val="67"/>
      </iconSet>
    </cfRule>
  </conditionalFormatting>
  <conditionalFormatting sqref="F178">
    <cfRule type="iconSet" priority="93">
      <iconSet iconSet="3Symbols2">
        <cfvo type="percent" val="0"/>
        <cfvo type="percent" val="33"/>
        <cfvo type="percent" val="67"/>
      </iconSet>
    </cfRule>
  </conditionalFormatting>
  <conditionalFormatting sqref="F179">
    <cfRule type="iconSet" priority="92">
      <iconSet iconSet="3Symbols2">
        <cfvo type="percent" val="0"/>
        <cfvo type="percent" val="33"/>
        <cfvo type="percent" val="67"/>
      </iconSet>
    </cfRule>
  </conditionalFormatting>
  <conditionalFormatting sqref="F180">
    <cfRule type="iconSet" priority="91">
      <iconSet iconSet="3Symbols2">
        <cfvo type="percent" val="0"/>
        <cfvo type="percent" val="33"/>
        <cfvo type="percent" val="67"/>
      </iconSet>
    </cfRule>
  </conditionalFormatting>
  <conditionalFormatting sqref="F181">
    <cfRule type="iconSet" priority="90">
      <iconSet iconSet="3Symbols2">
        <cfvo type="percent" val="0"/>
        <cfvo type="percent" val="33"/>
        <cfvo type="percent" val="67"/>
      </iconSet>
    </cfRule>
  </conditionalFormatting>
  <conditionalFormatting sqref="F182">
    <cfRule type="iconSet" priority="89">
      <iconSet iconSet="3Symbols2">
        <cfvo type="percent" val="0"/>
        <cfvo type="percent" val="33"/>
        <cfvo type="percent" val="67"/>
      </iconSet>
    </cfRule>
  </conditionalFormatting>
  <conditionalFormatting sqref="F183">
    <cfRule type="iconSet" priority="88">
      <iconSet iconSet="3Symbols2">
        <cfvo type="percent" val="0"/>
        <cfvo type="percent" val="33"/>
        <cfvo type="percent" val="67"/>
      </iconSet>
    </cfRule>
  </conditionalFormatting>
  <conditionalFormatting sqref="F184">
    <cfRule type="iconSet" priority="87">
      <iconSet iconSet="3Symbols2">
        <cfvo type="percent" val="0"/>
        <cfvo type="percent" val="33"/>
        <cfvo type="percent" val="67"/>
      </iconSet>
    </cfRule>
  </conditionalFormatting>
  <conditionalFormatting sqref="F185">
    <cfRule type="iconSet" priority="86">
      <iconSet iconSet="3Symbols2">
        <cfvo type="percent" val="0"/>
        <cfvo type="percent" val="33"/>
        <cfvo type="percent" val="67"/>
      </iconSet>
    </cfRule>
  </conditionalFormatting>
  <conditionalFormatting sqref="F186">
    <cfRule type="iconSet" priority="85">
      <iconSet iconSet="3Symbols2">
        <cfvo type="percent" val="0"/>
        <cfvo type="percent" val="33"/>
        <cfvo type="percent" val="67"/>
      </iconSet>
    </cfRule>
  </conditionalFormatting>
  <conditionalFormatting sqref="F187">
    <cfRule type="iconSet" priority="84">
      <iconSet iconSet="3Symbols2">
        <cfvo type="percent" val="0"/>
        <cfvo type="percent" val="33"/>
        <cfvo type="percent" val="67"/>
      </iconSet>
    </cfRule>
  </conditionalFormatting>
  <conditionalFormatting sqref="F188">
    <cfRule type="iconSet" priority="83">
      <iconSet iconSet="3Symbols2">
        <cfvo type="percent" val="0"/>
        <cfvo type="percent" val="33"/>
        <cfvo type="percent" val="67"/>
      </iconSet>
    </cfRule>
  </conditionalFormatting>
  <conditionalFormatting sqref="F189">
    <cfRule type="iconSet" priority="1">
      <iconSet iconSet="3Symbols2">
        <cfvo type="percent" val="0"/>
        <cfvo type="percent" val="33"/>
        <cfvo type="percent" val="67"/>
      </iconSet>
    </cfRule>
  </conditionalFormatting>
  <conditionalFormatting sqref="F192">
    <cfRule type="iconSet" priority="82">
      <iconSet iconSet="3Symbols2">
        <cfvo type="percent" val="0"/>
        <cfvo type="percent" val="33"/>
        <cfvo type="percent" val="67"/>
      </iconSet>
    </cfRule>
  </conditionalFormatting>
  <conditionalFormatting sqref="F193">
    <cfRule type="iconSet" priority="81">
      <iconSet iconSet="3Symbols2">
        <cfvo type="percent" val="0"/>
        <cfvo type="percent" val="33"/>
        <cfvo type="percent" val="67"/>
      </iconSet>
    </cfRule>
  </conditionalFormatting>
  <conditionalFormatting sqref="F197">
    <cfRule type="iconSet" priority="80">
      <iconSet iconSet="3Symbols2">
        <cfvo type="percent" val="0"/>
        <cfvo type="percent" val="33"/>
        <cfvo type="percent" val="67"/>
      </iconSet>
    </cfRule>
  </conditionalFormatting>
  <conditionalFormatting sqref="F198">
    <cfRule type="iconSet" priority="79">
      <iconSet iconSet="3Symbols2">
        <cfvo type="percent" val="0"/>
        <cfvo type="percent" val="33"/>
        <cfvo type="percent" val="67"/>
      </iconSet>
    </cfRule>
  </conditionalFormatting>
  <conditionalFormatting sqref="F199">
    <cfRule type="iconSet" priority="78">
      <iconSet iconSet="3Symbols2">
        <cfvo type="percent" val="0"/>
        <cfvo type="percent" val="33"/>
        <cfvo type="percent" val="67"/>
      </iconSet>
    </cfRule>
  </conditionalFormatting>
  <conditionalFormatting sqref="F200">
    <cfRule type="iconSet" priority="77">
      <iconSet iconSet="3Symbols2">
        <cfvo type="percent" val="0"/>
        <cfvo type="percent" val="33"/>
        <cfvo type="percent" val="67"/>
      </iconSet>
    </cfRule>
  </conditionalFormatting>
  <conditionalFormatting sqref="F201">
    <cfRule type="iconSet" priority="76">
      <iconSet iconSet="3Symbols2">
        <cfvo type="percent" val="0"/>
        <cfvo type="percent" val="33"/>
        <cfvo type="percent" val="67"/>
      </iconSet>
    </cfRule>
  </conditionalFormatting>
  <conditionalFormatting sqref="F202">
    <cfRule type="iconSet" priority="75">
      <iconSet iconSet="3Symbols2">
        <cfvo type="percent" val="0"/>
        <cfvo type="percent" val="33"/>
        <cfvo type="percent" val="67"/>
      </iconSet>
    </cfRule>
  </conditionalFormatting>
  <conditionalFormatting sqref="F203">
    <cfRule type="iconSet" priority="74">
      <iconSet iconSet="3Symbols2">
        <cfvo type="percent" val="0"/>
        <cfvo type="percent" val="33"/>
        <cfvo type="percent" val="67"/>
      </iconSet>
    </cfRule>
  </conditionalFormatting>
  <conditionalFormatting sqref="F204">
    <cfRule type="iconSet" priority="73">
      <iconSet iconSet="3Symbols2">
        <cfvo type="percent" val="0"/>
        <cfvo type="percent" val="33"/>
        <cfvo type="percent" val="67"/>
      </iconSet>
    </cfRule>
  </conditionalFormatting>
  <conditionalFormatting sqref="F205">
    <cfRule type="iconSet" priority="72">
      <iconSet iconSet="3Symbols2">
        <cfvo type="percent" val="0"/>
        <cfvo type="percent" val="33"/>
        <cfvo type="percent" val="67"/>
      </iconSet>
    </cfRule>
  </conditionalFormatting>
  <conditionalFormatting sqref="F206">
    <cfRule type="iconSet" priority="71">
      <iconSet iconSet="3Symbols2">
        <cfvo type="percent" val="0"/>
        <cfvo type="percent" val="33"/>
        <cfvo type="percent" val="67"/>
      </iconSet>
    </cfRule>
  </conditionalFormatting>
  <conditionalFormatting sqref="F207"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F208">
    <cfRule type="iconSet" priority="69">
      <iconSet iconSet="3Symbols2">
        <cfvo type="percent" val="0"/>
        <cfvo type="percent" val="33"/>
        <cfvo type="percent" val="67"/>
      </iconSet>
    </cfRule>
  </conditionalFormatting>
  <conditionalFormatting sqref="F209">
    <cfRule type="iconSet" priority="68">
      <iconSet iconSet="3Symbols2">
        <cfvo type="percent" val="0"/>
        <cfvo type="percent" val="33"/>
        <cfvo type="percent" val="67"/>
      </iconSet>
    </cfRule>
  </conditionalFormatting>
  <conditionalFormatting sqref="F210">
    <cfRule type="iconSet" priority="67">
      <iconSet iconSet="3Symbols2">
        <cfvo type="percent" val="0"/>
        <cfvo type="percent" val="33"/>
        <cfvo type="percent" val="67"/>
      </iconSet>
    </cfRule>
  </conditionalFormatting>
  <conditionalFormatting sqref="F211">
    <cfRule type="iconSet" priority="66">
      <iconSet iconSet="3Symbols2">
        <cfvo type="percent" val="0"/>
        <cfvo type="percent" val="33"/>
        <cfvo type="percent" val="67"/>
      </iconSet>
    </cfRule>
  </conditionalFormatting>
  <conditionalFormatting sqref="F212">
    <cfRule type="iconSet" priority="65">
      <iconSet iconSet="3Symbols2">
        <cfvo type="percent" val="0"/>
        <cfvo type="percent" val="33"/>
        <cfvo type="percent" val="67"/>
      </iconSet>
    </cfRule>
  </conditionalFormatting>
  <conditionalFormatting sqref="F213">
    <cfRule type="iconSet" priority="64">
      <iconSet iconSet="3Symbols2">
        <cfvo type="percent" val="0"/>
        <cfvo type="percent" val="33"/>
        <cfvo type="percent" val="67"/>
      </iconSet>
    </cfRule>
  </conditionalFormatting>
  <conditionalFormatting sqref="F214"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F215">
    <cfRule type="iconSet" priority="62">
      <iconSet iconSet="3Symbols2">
        <cfvo type="percent" val="0"/>
        <cfvo type="percent" val="33"/>
        <cfvo type="percent" val="67"/>
      </iconSet>
    </cfRule>
  </conditionalFormatting>
  <conditionalFormatting sqref="F216">
    <cfRule type="iconSet" priority="61">
      <iconSet iconSet="3Symbols2">
        <cfvo type="percent" val="0"/>
        <cfvo type="percent" val="33"/>
        <cfvo type="percent" val="67"/>
      </iconSet>
    </cfRule>
  </conditionalFormatting>
  <conditionalFormatting sqref="F217">
    <cfRule type="iconSet" priority="60">
      <iconSet iconSet="3Symbols2">
        <cfvo type="percent" val="0"/>
        <cfvo type="percent" val="33"/>
        <cfvo type="percent" val="67"/>
      </iconSet>
    </cfRule>
  </conditionalFormatting>
  <conditionalFormatting sqref="F218">
    <cfRule type="iconSet" priority="59">
      <iconSet iconSet="3Symbols2">
        <cfvo type="percent" val="0"/>
        <cfvo type="percent" val="33"/>
        <cfvo type="percent" val="67"/>
      </iconSet>
    </cfRule>
  </conditionalFormatting>
  <conditionalFormatting sqref="F219">
    <cfRule type="iconSet" priority="58">
      <iconSet iconSet="3Symbols2">
        <cfvo type="percent" val="0"/>
        <cfvo type="percent" val="33"/>
        <cfvo type="percent" val="67"/>
      </iconSet>
    </cfRule>
  </conditionalFormatting>
  <conditionalFormatting sqref="F220">
    <cfRule type="iconSet" priority="57">
      <iconSet iconSet="3Symbols2">
        <cfvo type="percent" val="0"/>
        <cfvo type="percent" val="33"/>
        <cfvo type="percent" val="67"/>
      </iconSet>
    </cfRule>
  </conditionalFormatting>
  <conditionalFormatting sqref="F221"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F222">
    <cfRule type="iconSet" priority="55">
      <iconSet iconSet="3Symbols2">
        <cfvo type="percent" val="0"/>
        <cfvo type="percent" val="33"/>
        <cfvo type="percent" val="67"/>
      </iconSet>
    </cfRule>
  </conditionalFormatting>
  <conditionalFormatting sqref="F223">
    <cfRule type="iconSet" priority="54">
      <iconSet iconSet="3Symbols2">
        <cfvo type="percent" val="0"/>
        <cfvo type="percent" val="33"/>
        <cfvo type="percent" val="67"/>
      </iconSet>
    </cfRule>
  </conditionalFormatting>
  <conditionalFormatting sqref="F224">
    <cfRule type="iconSet" priority="53">
      <iconSet iconSet="3Symbols2">
        <cfvo type="percent" val="0"/>
        <cfvo type="percent" val="33"/>
        <cfvo type="percent" val="67"/>
      </iconSet>
    </cfRule>
  </conditionalFormatting>
  <conditionalFormatting sqref="F225">
    <cfRule type="iconSet" priority="52">
      <iconSet iconSet="3Symbols2">
        <cfvo type="percent" val="0"/>
        <cfvo type="percent" val="33"/>
        <cfvo type="percent" val="67"/>
      </iconSet>
    </cfRule>
  </conditionalFormatting>
  <conditionalFormatting sqref="F226">
    <cfRule type="iconSet" priority="51">
      <iconSet iconSet="3Symbols2">
        <cfvo type="percent" val="0"/>
        <cfvo type="percent" val="33"/>
        <cfvo type="percent" val="67"/>
      </iconSet>
    </cfRule>
  </conditionalFormatting>
  <conditionalFormatting sqref="F227">
    <cfRule type="iconSet" priority="50">
      <iconSet iconSet="3Symbols2">
        <cfvo type="percent" val="0"/>
        <cfvo type="percent" val="33"/>
        <cfvo type="percent" val="67"/>
      </iconSet>
    </cfRule>
  </conditionalFormatting>
  <conditionalFormatting sqref="F228"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F229">
    <cfRule type="iconSet" priority="48">
      <iconSet iconSet="3Symbols2">
        <cfvo type="percent" val="0"/>
        <cfvo type="percent" val="33"/>
        <cfvo type="percent" val="67"/>
      </iconSet>
    </cfRule>
  </conditionalFormatting>
  <conditionalFormatting sqref="F230">
    <cfRule type="iconSet" priority="47">
      <iconSet iconSet="3Symbols2">
        <cfvo type="percent" val="0"/>
        <cfvo type="percent" val="33"/>
        <cfvo type="percent" val="67"/>
      </iconSet>
    </cfRule>
  </conditionalFormatting>
  <conditionalFormatting sqref="F231">
    <cfRule type="iconSet" priority="46">
      <iconSet iconSet="3Symbols2">
        <cfvo type="percent" val="0"/>
        <cfvo type="percent" val="33"/>
        <cfvo type="percent" val="67"/>
      </iconSet>
    </cfRule>
  </conditionalFormatting>
  <conditionalFormatting sqref="F235">
    <cfRule type="iconSet" priority="45">
      <iconSet iconSet="3Symbols2">
        <cfvo type="percent" val="0"/>
        <cfvo type="percent" val="33"/>
        <cfvo type="percent" val="67"/>
      </iconSet>
    </cfRule>
  </conditionalFormatting>
  <conditionalFormatting sqref="F236">
    <cfRule type="iconSet" priority="44">
      <iconSet iconSet="3Symbols2">
        <cfvo type="percent" val="0"/>
        <cfvo type="percent" val="33"/>
        <cfvo type="percent" val="67"/>
      </iconSet>
    </cfRule>
  </conditionalFormatting>
  <conditionalFormatting sqref="F237">
    <cfRule type="iconSet" priority="43">
      <iconSet iconSet="3Symbols2">
        <cfvo type="percent" val="0"/>
        <cfvo type="percent" val="33"/>
        <cfvo type="percent" val="67"/>
      </iconSet>
    </cfRule>
  </conditionalFormatting>
  <conditionalFormatting sqref="F238"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F239">
    <cfRule type="iconSet" priority="41">
      <iconSet iconSet="3Symbols2">
        <cfvo type="percent" val="0"/>
        <cfvo type="percent" val="33"/>
        <cfvo type="percent" val="67"/>
      </iconSet>
    </cfRule>
  </conditionalFormatting>
  <conditionalFormatting sqref="F240">
    <cfRule type="iconSet" priority="40">
      <iconSet iconSet="3Symbols2">
        <cfvo type="percent" val="0"/>
        <cfvo type="percent" val="33"/>
        <cfvo type="percent" val="67"/>
      </iconSet>
    </cfRule>
  </conditionalFormatting>
  <conditionalFormatting sqref="F241">
    <cfRule type="iconSet" priority="39">
      <iconSet iconSet="3Symbols2">
        <cfvo type="percent" val="0"/>
        <cfvo type="percent" val="33"/>
        <cfvo type="percent" val="67"/>
      </iconSet>
    </cfRule>
  </conditionalFormatting>
  <conditionalFormatting sqref="F245">
    <cfRule type="iconSet" priority="38">
      <iconSet iconSet="3Symbols2">
        <cfvo type="percent" val="0"/>
        <cfvo type="percent" val="33"/>
        <cfvo type="percent" val="67"/>
      </iconSet>
    </cfRule>
  </conditionalFormatting>
  <conditionalFormatting sqref="F246">
    <cfRule type="iconSet" priority="37">
      <iconSet iconSet="3Symbols2">
        <cfvo type="percent" val="0"/>
        <cfvo type="percent" val="33"/>
        <cfvo type="percent" val="67"/>
      </iconSet>
    </cfRule>
  </conditionalFormatting>
  <conditionalFormatting sqref="F247">
    <cfRule type="iconSet" priority="36">
      <iconSet iconSet="3Symbols2">
        <cfvo type="percent" val="0"/>
        <cfvo type="percent" val="33"/>
        <cfvo type="percent" val="67"/>
      </iconSet>
    </cfRule>
  </conditionalFormatting>
  <conditionalFormatting sqref="F248"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F249">
    <cfRule type="iconSet" priority="34">
      <iconSet iconSet="3Symbols2">
        <cfvo type="percent" val="0"/>
        <cfvo type="percent" val="33"/>
        <cfvo type="percent" val="67"/>
      </iconSet>
    </cfRule>
  </conditionalFormatting>
  <conditionalFormatting sqref="F250">
    <cfRule type="iconSet" priority="33">
      <iconSet iconSet="3Symbols2">
        <cfvo type="percent" val="0"/>
        <cfvo type="percent" val="33"/>
        <cfvo type="percent" val="67"/>
      </iconSet>
    </cfRule>
  </conditionalFormatting>
  <conditionalFormatting sqref="F251">
    <cfRule type="iconSet" priority="32">
      <iconSet iconSet="3Symbols2">
        <cfvo type="percent" val="0"/>
        <cfvo type="percent" val="33"/>
        <cfvo type="percent" val="67"/>
      </iconSet>
    </cfRule>
  </conditionalFormatting>
  <conditionalFormatting sqref="F252">
    <cfRule type="iconSet" priority="31">
      <iconSet iconSet="3Symbols2">
        <cfvo type="percent" val="0"/>
        <cfvo type="percent" val="33"/>
        <cfvo type="percent" val="67"/>
      </iconSet>
    </cfRule>
  </conditionalFormatting>
  <conditionalFormatting sqref="F253">
    <cfRule type="iconSet" priority="30">
      <iconSet iconSet="3Symbols2">
        <cfvo type="percent" val="0"/>
        <cfvo type="percent" val="33"/>
        <cfvo type="percent" val="67"/>
      </iconSet>
    </cfRule>
  </conditionalFormatting>
  <conditionalFormatting sqref="F254">
    <cfRule type="iconSet" priority="29">
      <iconSet iconSet="3Symbols2">
        <cfvo type="percent" val="0"/>
        <cfvo type="percent" val="33"/>
        <cfvo type="percent" val="67"/>
      </iconSet>
    </cfRule>
  </conditionalFormatting>
  <conditionalFormatting sqref="F255"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F256">
    <cfRule type="iconSet" priority="27">
      <iconSet iconSet="3Symbols2">
        <cfvo type="percent" val="0"/>
        <cfvo type="percent" val="33"/>
        <cfvo type="percent" val="67"/>
      </iconSet>
    </cfRule>
  </conditionalFormatting>
  <conditionalFormatting sqref="F257">
    <cfRule type="iconSet" priority="26">
      <iconSet iconSet="3Symbols2">
        <cfvo type="percent" val="0"/>
        <cfvo type="percent" val="33"/>
        <cfvo type="percent" val="67"/>
      </iconSet>
    </cfRule>
  </conditionalFormatting>
  <conditionalFormatting sqref="F258">
    <cfRule type="iconSet" priority="25">
      <iconSet iconSet="3Symbols2">
        <cfvo type="percent" val="0"/>
        <cfvo type="percent" val="33"/>
        <cfvo type="percent" val="67"/>
      </iconSet>
    </cfRule>
  </conditionalFormatting>
  <conditionalFormatting sqref="F259">
    <cfRule type="iconSet" priority="24">
      <iconSet iconSet="3Symbols2">
        <cfvo type="percent" val="0"/>
        <cfvo type="percent" val="33"/>
        <cfvo type="percent" val="67"/>
      </iconSet>
    </cfRule>
  </conditionalFormatting>
  <conditionalFormatting sqref="F260">
    <cfRule type="iconSet" priority="23">
      <iconSet iconSet="3Symbols2">
        <cfvo type="percent" val="0"/>
        <cfvo type="percent" val="33"/>
        <cfvo type="percent" val="67"/>
      </iconSet>
    </cfRule>
  </conditionalFormatting>
  <conditionalFormatting sqref="F261">
    <cfRule type="iconSet" priority="22">
      <iconSet iconSet="3Symbols2">
        <cfvo type="percent" val="0"/>
        <cfvo type="percent" val="33"/>
        <cfvo type="percent" val="67"/>
      </iconSet>
    </cfRule>
  </conditionalFormatting>
  <conditionalFormatting sqref="F265"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F266">
    <cfRule type="iconSet" priority="20">
      <iconSet iconSet="3Symbols2">
        <cfvo type="percent" val="0"/>
        <cfvo type="percent" val="33"/>
        <cfvo type="percent" val="67"/>
      </iconSet>
    </cfRule>
  </conditionalFormatting>
  <conditionalFormatting sqref="F267">
    <cfRule type="iconSet" priority="19">
      <iconSet iconSet="3Symbols2">
        <cfvo type="percent" val="0"/>
        <cfvo type="percent" val="33"/>
        <cfvo type="percent" val="67"/>
      </iconSet>
    </cfRule>
  </conditionalFormatting>
  <conditionalFormatting sqref="F268">
    <cfRule type="iconSet" priority="18">
      <iconSet iconSet="3Symbols2">
        <cfvo type="percent" val="0"/>
        <cfvo type="percent" val="33"/>
        <cfvo type="percent" val="67"/>
      </iconSet>
    </cfRule>
  </conditionalFormatting>
  <conditionalFormatting sqref="F269">
    <cfRule type="iconSet" priority="17">
      <iconSet iconSet="3Symbols2">
        <cfvo type="percent" val="0"/>
        <cfvo type="percent" val="33"/>
        <cfvo type="percent" val="67"/>
      </iconSet>
    </cfRule>
  </conditionalFormatting>
  <conditionalFormatting sqref="F270">
    <cfRule type="iconSet" priority="16">
      <iconSet iconSet="3Symbols2">
        <cfvo type="percent" val="0"/>
        <cfvo type="percent" val="33"/>
        <cfvo type="percent" val="67"/>
      </iconSet>
    </cfRule>
  </conditionalFormatting>
  <conditionalFormatting sqref="F271">
    <cfRule type="iconSet" priority="15">
      <iconSet iconSet="3Symbols2">
        <cfvo type="percent" val="0"/>
        <cfvo type="percent" val="33"/>
        <cfvo type="percent" val="67"/>
      </iconSet>
    </cfRule>
  </conditionalFormatting>
  <conditionalFormatting sqref="F272"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F273">
    <cfRule type="iconSet" priority="13">
      <iconSet iconSet="3Symbols2">
        <cfvo type="percent" val="0"/>
        <cfvo type="percent" val="33"/>
        <cfvo type="percent" val="67"/>
      </iconSet>
    </cfRule>
  </conditionalFormatting>
  <conditionalFormatting sqref="F274">
    <cfRule type="iconSet" priority="12">
      <iconSet iconSet="3Symbols2">
        <cfvo type="percent" val="0"/>
        <cfvo type="percent" val="33"/>
        <cfvo type="percent" val="67"/>
      </iconSet>
    </cfRule>
  </conditionalFormatting>
  <conditionalFormatting sqref="F278">
    <cfRule type="iconSet" priority="11">
      <iconSet iconSet="3Symbols2">
        <cfvo type="percent" val="0"/>
        <cfvo type="percent" val="33"/>
        <cfvo type="percent" val="67"/>
      </iconSet>
    </cfRule>
  </conditionalFormatting>
  <conditionalFormatting sqref="F279"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F280">
    <cfRule type="iconSet" priority="9">
      <iconSet iconSet="3Symbols2">
        <cfvo type="percent" val="0"/>
        <cfvo type="percent" val="33"/>
        <cfvo type="percent" val="67"/>
      </iconSet>
    </cfRule>
  </conditionalFormatting>
  <conditionalFormatting sqref="F281">
    <cfRule type="iconSet" priority="8">
      <iconSet iconSet="3Symbols2">
        <cfvo type="percent" val="0"/>
        <cfvo type="percent" val="33"/>
        <cfvo type="percent" val="67"/>
      </iconSet>
    </cfRule>
  </conditionalFormatting>
  <conditionalFormatting sqref="F282">
    <cfRule type="iconSet" priority="7">
      <iconSet iconSet="3Symbols2">
        <cfvo type="percent" val="0"/>
        <cfvo type="percent" val="33"/>
        <cfvo type="percent" val="67"/>
      </iconSet>
    </cfRule>
  </conditionalFormatting>
  <conditionalFormatting sqref="F283">
    <cfRule type="iconSet" priority="6">
      <iconSet iconSet="3Symbols2">
        <cfvo type="percent" val="0"/>
        <cfvo type="percent" val="33"/>
        <cfvo type="percent" val="67"/>
      </iconSet>
    </cfRule>
  </conditionalFormatting>
  <conditionalFormatting sqref="F284">
    <cfRule type="iconSet" priority="5">
      <iconSet iconSet="3Symbols2">
        <cfvo type="percent" val="0"/>
        <cfvo type="percent" val="33"/>
        <cfvo type="percent" val="67"/>
      </iconSet>
    </cfRule>
  </conditionalFormatting>
  <conditionalFormatting sqref="F285"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F286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F287">
    <cfRule type="iconSet" priority="2">
      <iconSet iconSet="3Symbol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662D2-77E7-4DB9-A013-9D21C03AC205}">
  <dimension ref="A1:AE63"/>
  <sheetViews>
    <sheetView topLeftCell="B1" workbookViewId="0">
      <selection activeCell="I21" sqref="I21"/>
    </sheetView>
  </sheetViews>
  <sheetFormatPr baseColWidth="10" defaultRowHeight="15" x14ac:dyDescent="0.25"/>
  <cols>
    <col min="1" max="1" width="18.7109375" customWidth="1"/>
    <col min="2" max="2" width="4.85546875" customWidth="1"/>
    <col min="3" max="4" width="4.7109375" customWidth="1"/>
    <col min="5" max="5" width="4.85546875" customWidth="1"/>
    <col min="6" max="6" width="9.5703125" customWidth="1"/>
    <col min="7" max="7" width="8.42578125" customWidth="1"/>
    <col min="13" max="13" width="15.7109375" customWidth="1"/>
    <col min="14" max="14" width="5.28515625" customWidth="1"/>
    <col min="15" max="15" width="4.85546875" customWidth="1"/>
    <col min="16" max="16" width="4.28515625" customWidth="1"/>
    <col min="17" max="17" width="4.42578125" customWidth="1"/>
  </cols>
  <sheetData>
    <row r="1" spans="1:31" x14ac:dyDescent="0.25">
      <c r="A1" s="19" t="s">
        <v>288</v>
      </c>
      <c r="B1" s="19">
        <f>SUM(B2:B63)</f>
        <v>32</v>
      </c>
      <c r="C1" s="19">
        <f>SUM(C2:C63)</f>
        <v>32</v>
      </c>
      <c r="D1" s="19">
        <f>SUM(D2:D63)</f>
        <v>473</v>
      </c>
      <c r="E1" s="19">
        <f>SUM(E2:E63)</f>
        <v>226</v>
      </c>
      <c r="F1" s="20">
        <f>26/62</f>
        <v>0.41935483870967744</v>
      </c>
      <c r="G1" s="20">
        <f>55/62</f>
        <v>0.88709677419354838</v>
      </c>
      <c r="H1" s="20">
        <f>(C1+E1)/(B1+C1+D1+E1)</f>
        <v>0.33813892529488859</v>
      </c>
      <c r="I1" s="21">
        <f>G1/F1</f>
        <v>2.1153846153846154</v>
      </c>
      <c r="J1" s="19"/>
      <c r="M1" s="25" t="s">
        <v>291</v>
      </c>
      <c r="N1" s="25">
        <f>SUM(N2:N21)</f>
        <v>7</v>
      </c>
      <c r="O1" s="25">
        <f>SUM(O2:O21)</f>
        <v>9</v>
      </c>
      <c r="P1" s="25">
        <f>SUM(P2:P21)</f>
        <v>161</v>
      </c>
      <c r="Q1" s="25">
        <f>SUM(Q2:Q21)</f>
        <v>50</v>
      </c>
      <c r="R1" s="26">
        <f>8/20</f>
        <v>0.4</v>
      </c>
      <c r="S1" s="26">
        <f>20/20</f>
        <v>1</v>
      </c>
      <c r="T1" s="26">
        <f>(O1+Q1)/(N1+O1+P1+Q1)</f>
        <v>0.25991189427312777</v>
      </c>
      <c r="U1" s="27">
        <f>S1/R1</f>
        <v>2.5</v>
      </c>
      <c r="W1" s="25" t="s">
        <v>296</v>
      </c>
      <c r="X1" s="25">
        <f>SUM(X2:X43)</f>
        <v>25</v>
      </c>
      <c r="Y1" s="25">
        <f>SUM(Y2:Y43)</f>
        <v>23</v>
      </c>
      <c r="Z1" s="25">
        <f>SUM(Z2:Z43)</f>
        <v>312</v>
      </c>
      <c r="AA1" s="25">
        <f>SUM(AA2:AA43)</f>
        <v>176</v>
      </c>
      <c r="AB1" s="26">
        <f>18/42</f>
        <v>0.42857142857142855</v>
      </c>
      <c r="AC1" s="26">
        <f>35/42</f>
        <v>0.83333333333333337</v>
      </c>
      <c r="AD1" s="26">
        <f>(Y1+AA1)/(X1+Y1+Z1+AA1)</f>
        <v>0.3712686567164179</v>
      </c>
      <c r="AE1" s="27">
        <f>AC1/AB1</f>
        <v>1.9444444444444446</v>
      </c>
    </row>
    <row r="2" spans="1:31" x14ac:dyDescent="0.25">
      <c r="A2" t="s">
        <v>66</v>
      </c>
      <c r="B2">
        <v>1</v>
      </c>
      <c r="C2">
        <v>0</v>
      </c>
      <c r="D2">
        <v>7</v>
      </c>
      <c r="E2">
        <v>2</v>
      </c>
      <c r="F2" s="10" t="b">
        <v>1</v>
      </c>
      <c r="G2" s="11" t="b">
        <v>1</v>
      </c>
      <c r="M2" t="s">
        <v>66</v>
      </c>
      <c r="N2">
        <v>1</v>
      </c>
      <c r="O2">
        <v>0</v>
      </c>
      <c r="P2">
        <v>7</v>
      </c>
      <c r="Q2">
        <v>2</v>
      </c>
      <c r="R2" s="10" t="b">
        <v>1</v>
      </c>
      <c r="S2" s="11" t="b">
        <v>1</v>
      </c>
      <c r="W2" t="s">
        <v>104</v>
      </c>
      <c r="X2">
        <v>0</v>
      </c>
      <c r="Y2">
        <v>1</v>
      </c>
      <c r="Z2">
        <v>6</v>
      </c>
      <c r="AA2">
        <v>4</v>
      </c>
      <c r="AB2" s="10" t="b">
        <v>0</v>
      </c>
      <c r="AC2" s="11" t="b">
        <v>1</v>
      </c>
    </row>
    <row r="3" spans="1:31" x14ac:dyDescent="0.25">
      <c r="A3" t="s">
        <v>68</v>
      </c>
      <c r="B3">
        <v>0</v>
      </c>
      <c r="C3">
        <v>1</v>
      </c>
      <c r="D3">
        <v>6</v>
      </c>
      <c r="E3">
        <v>4</v>
      </c>
      <c r="F3" s="10" t="b">
        <v>1</v>
      </c>
      <c r="G3" s="11" t="b">
        <v>1</v>
      </c>
      <c r="M3" t="s">
        <v>68</v>
      </c>
      <c r="N3">
        <v>0</v>
      </c>
      <c r="O3">
        <v>1</v>
      </c>
      <c r="P3">
        <v>6</v>
      </c>
      <c r="Q3">
        <v>4</v>
      </c>
      <c r="R3" s="10" t="b">
        <v>1</v>
      </c>
      <c r="S3" s="11" t="b">
        <v>1</v>
      </c>
      <c r="W3" t="s">
        <v>105</v>
      </c>
      <c r="X3">
        <v>0</v>
      </c>
      <c r="Y3">
        <v>0</v>
      </c>
      <c r="Z3">
        <v>5</v>
      </c>
      <c r="AA3">
        <v>5</v>
      </c>
      <c r="AB3" s="10" t="b">
        <v>0</v>
      </c>
      <c r="AC3" s="11" t="b">
        <v>1</v>
      </c>
    </row>
    <row r="4" spans="1:31" x14ac:dyDescent="0.25">
      <c r="A4" t="s">
        <v>69</v>
      </c>
      <c r="B4">
        <v>0</v>
      </c>
      <c r="C4">
        <v>0</v>
      </c>
      <c r="D4">
        <v>9</v>
      </c>
      <c r="E4">
        <v>2</v>
      </c>
      <c r="F4" s="10" t="b">
        <v>0</v>
      </c>
      <c r="G4" s="11" t="b">
        <v>1</v>
      </c>
      <c r="M4" t="s">
        <v>69</v>
      </c>
      <c r="N4">
        <v>0</v>
      </c>
      <c r="O4">
        <v>0</v>
      </c>
      <c r="P4">
        <v>9</v>
      </c>
      <c r="Q4">
        <v>2</v>
      </c>
      <c r="R4" s="10" t="b">
        <v>0</v>
      </c>
      <c r="S4" s="11" t="b">
        <v>1</v>
      </c>
      <c r="W4" t="s">
        <v>106</v>
      </c>
      <c r="X4">
        <v>0</v>
      </c>
      <c r="Y4">
        <v>0</v>
      </c>
      <c r="Z4">
        <v>5</v>
      </c>
      <c r="AA4">
        <v>4</v>
      </c>
      <c r="AB4" s="10" t="b">
        <v>0</v>
      </c>
      <c r="AC4" s="11" t="b">
        <v>1</v>
      </c>
    </row>
    <row r="5" spans="1:31" x14ac:dyDescent="0.25">
      <c r="A5" t="s">
        <v>70</v>
      </c>
      <c r="B5">
        <v>1</v>
      </c>
      <c r="C5">
        <v>1</v>
      </c>
      <c r="D5">
        <v>8</v>
      </c>
      <c r="E5">
        <v>1</v>
      </c>
      <c r="F5" s="10" t="b">
        <v>1</v>
      </c>
      <c r="G5" s="11" t="b">
        <v>1</v>
      </c>
      <c r="M5" t="s">
        <v>70</v>
      </c>
      <c r="N5">
        <v>1</v>
      </c>
      <c r="O5">
        <v>1</v>
      </c>
      <c r="P5">
        <v>8</v>
      </c>
      <c r="Q5">
        <v>1</v>
      </c>
      <c r="R5" s="10" t="b">
        <v>1</v>
      </c>
      <c r="S5" s="11" t="b">
        <v>1</v>
      </c>
      <c r="W5" t="s">
        <v>107</v>
      </c>
      <c r="X5">
        <v>2</v>
      </c>
      <c r="Y5">
        <v>0</v>
      </c>
      <c r="Z5">
        <v>10</v>
      </c>
      <c r="AA5">
        <v>3</v>
      </c>
      <c r="AB5" s="10" t="b">
        <v>0</v>
      </c>
      <c r="AC5" s="11" t="b">
        <v>1</v>
      </c>
    </row>
    <row r="6" spans="1:31" x14ac:dyDescent="0.25">
      <c r="A6" t="s">
        <v>71</v>
      </c>
      <c r="B6">
        <v>0</v>
      </c>
      <c r="C6">
        <v>0</v>
      </c>
      <c r="D6">
        <v>7</v>
      </c>
      <c r="E6">
        <v>2</v>
      </c>
      <c r="F6" s="10" t="b">
        <v>0</v>
      </c>
      <c r="G6" s="11" t="b">
        <v>1</v>
      </c>
      <c r="M6" t="s">
        <v>71</v>
      </c>
      <c r="N6">
        <v>0</v>
      </c>
      <c r="O6">
        <v>0</v>
      </c>
      <c r="P6">
        <v>7</v>
      </c>
      <c r="Q6">
        <v>2</v>
      </c>
      <c r="R6" s="10" t="b">
        <v>0</v>
      </c>
      <c r="S6" s="11" t="b">
        <v>1</v>
      </c>
      <c r="W6" t="s">
        <v>108</v>
      </c>
      <c r="X6">
        <v>0</v>
      </c>
      <c r="Y6">
        <v>0</v>
      </c>
      <c r="Z6">
        <v>10</v>
      </c>
      <c r="AA6">
        <v>6</v>
      </c>
      <c r="AB6" s="10" t="b">
        <v>0</v>
      </c>
      <c r="AC6" s="11" t="b">
        <v>1</v>
      </c>
    </row>
    <row r="7" spans="1:31" x14ac:dyDescent="0.25">
      <c r="A7" t="s">
        <v>72</v>
      </c>
      <c r="B7">
        <v>0</v>
      </c>
      <c r="C7">
        <v>1</v>
      </c>
      <c r="D7">
        <v>6</v>
      </c>
      <c r="E7">
        <v>1</v>
      </c>
      <c r="F7" s="10" t="b">
        <v>1</v>
      </c>
      <c r="G7" s="11" t="b">
        <v>1</v>
      </c>
      <c r="M7" t="s">
        <v>72</v>
      </c>
      <c r="N7">
        <v>0</v>
      </c>
      <c r="O7">
        <v>1</v>
      </c>
      <c r="P7">
        <v>6</v>
      </c>
      <c r="Q7">
        <v>1</v>
      </c>
      <c r="R7" s="10" t="b">
        <v>1</v>
      </c>
      <c r="S7" s="11" t="b">
        <v>1</v>
      </c>
      <c r="W7" t="s">
        <v>109</v>
      </c>
      <c r="X7">
        <v>1</v>
      </c>
      <c r="Y7">
        <v>0</v>
      </c>
      <c r="Z7">
        <v>6</v>
      </c>
      <c r="AA7">
        <v>7</v>
      </c>
      <c r="AB7" s="10" t="b">
        <v>1</v>
      </c>
      <c r="AC7" s="11" t="b">
        <v>1</v>
      </c>
    </row>
    <row r="8" spans="1:31" x14ac:dyDescent="0.25">
      <c r="A8" t="s">
        <v>73</v>
      </c>
      <c r="B8">
        <v>0</v>
      </c>
      <c r="C8">
        <v>0</v>
      </c>
      <c r="D8">
        <v>7</v>
      </c>
      <c r="E8">
        <v>2</v>
      </c>
      <c r="F8" s="10" t="b">
        <v>0</v>
      </c>
      <c r="G8" s="11" t="b">
        <v>1</v>
      </c>
      <c r="M8" t="s">
        <v>73</v>
      </c>
      <c r="N8">
        <v>0</v>
      </c>
      <c r="O8">
        <v>0</v>
      </c>
      <c r="P8">
        <v>7</v>
      </c>
      <c r="Q8">
        <v>2</v>
      </c>
      <c r="R8" s="10" t="b">
        <v>0</v>
      </c>
      <c r="S8" s="11" t="b">
        <v>1</v>
      </c>
      <c r="W8" t="s">
        <v>110</v>
      </c>
      <c r="X8">
        <v>1</v>
      </c>
      <c r="Y8">
        <v>2</v>
      </c>
      <c r="Z8">
        <v>7</v>
      </c>
      <c r="AA8">
        <v>4</v>
      </c>
      <c r="AB8" s="10" t="b">
        <v>1</v>
      </c>
      <c r="AC8" s="11" t="b">
        <v>1</v>
      </c>
    </row>
    <row r="9" spans="1:31" x14ac:dyDescent="0.25">
      <c r="A9" t="s">
        <v>74</v>
      </c>
      <c r="B9">
        <v>0</v>
      </c>
      <c r="C9">
        <v>0</v>
      </c>
      <c r="D9">
        <v>7</v>
      </c>
      <c r="E9">
        <v>3</v>
      </c>
      <c r="F9" s="10" t="b">
        <v>1</v>
      </c>
      <c r="G9" s="11" t="b">
        <v>1</v>
      </c>
      <c r="M9" t="s">
        <v>74</v>
      </c>
      <c r="N9">
        <v>0</v>
      </c>
      <c r="O9">
        <v>0</v>
      </c>
      <c r="P9">
        <v>7</v>
      </c>
      <c r="Q9">
        <v>3</v>
      </c>
      <c r="R9" s="10" t="b">
        <v>1</v>
      </c>
      <c r="S9" s="11" t="b">
        <v>1</v>
      </c>
      <c r="W9" t="s">
        <v>111</v>
      </c>
      <c r="X9">
        <v>0</v>
      </c>
      <c r="Y9">
        <v>0</v>
      </c>
      <c r="Z9">
        <v>5</v>
      </c>
      <c r="AA9">
        <v>4</v>
      </c>
      <c r="AB9" s="10" t="b">
        <v>1</v>
      </c>
      <c r="AC9" s="11" t="b">
        <v>1</v>
      </c>
    </row>
    <row r="10" spans="1:31" x14ac:dyDescent="0.25">
      <c r="A10" t="s">
        <v>75</v>
      </c>
      <c r="B10">
        <v>0</v>
      </c>
      <c r="C10">
        <v>0</v>
      </c>
      <c r="D10">
        <v>9</v>
      </c>
      <c r="E10">
        <v>3</v>
      </c>
      <c r="F10" s="10" t="b">
        <v>0</v>
      </c>
      <c r="G10" s="11" t="b">
        <v>1</v>
      </c>
      <c r="M10" t="s">
        <v>75</v>
      </c>
      <c r="N10">
        <v>0</v>
      </c>
      <c r="O10">
        <v>0</v>
      </c>
      <c r="P10">
        <v>9</v>
      </c>
      <c r="Q10">
        <v>3</v>
      </c>
      <c r="R10" s="10" t="b">
        <v>0</v>
      </c>
      <c r="S10" s="11" t="b">
        <v>1</v>
      </c>
      <c r="W10" t="s">
        <v>112</v>
      </c>
      <c r="X10">
        <v>0</v>
      </c>
      <c r="Y10">
        <v>1</v>
      </c>
      <c r="Z10">
        <v>12</v>
      </c>
      <c r="AA10">
        <v>6</v>
      </c>
      <c r="AB10" s="10" t="b">
        <v>0</v>
      </c>
      <c r="AC10" s="11" t="b">
        <v>1</v>
      </c>
    </row>
    <row r="11" spans="1:31" x14ac:dyDescent="0.25">
      <c r="A11" t="s">
        <v>76</v>
      </c>
      <c r="B11">
        <v>0</v>
      </c>
      <c r="C11">
        <v>0</v>
      </c>
      <c r="D11">
        <v>11</v>
      </c>
      <c r="E11">
        <v>2</v>
      </c>
      <c r="F11" s="10" t="b">
        <v>1</v>
      </c>
      <c r="G11" s="11" t="b">
        <v>1</v>
      </c>
      <c r="M11" t="s">
        <v>76</v>
      </c>
      <c r="N11">
        <v>0</v>
      </c>
      <c r="O11">
        <v>0</v>
      </c>
      <c r="P11">
        <v>11</v>
      </c>
      <c r="Q11">
        <v>2</v>
      </c>
      <c r="R11" s="10" t="b">
        <v>1</v>
      </c>
      <c r="S11" s="11" t="b">
        <v>1</v>
      </c>
      <c r="W11" t="s">
        <v>113</v>
      </c>
      <c r="X11">
        <v>2</v>
      </c>
      <c r="Y11">
        <v>2</v>
      </c>
      <c r="Z11">
        <v>9</v>
      </c>
      <c r="AA11">
        <v>3</v>
      </c>
      <c r="AB11" s="10" t="b">
        <v>1</v>
      </c>
      <c r="AC11" s="11" t="b">
        <v>0</v>
      </c>
    </row>
    <row r="12" spans="1:31" x14ac:dyDescent="0.25">
      <c r="A12" t="s">
        <v>77</v>
      </c>
      <c r="B12">
        <v>0</v>
      </c>
      <c r="C12">
        <v>0</v>
      </c>
      <c r="D12">
        <v>13</v>
      </c>
      <c r="E12">
        <v>4</v>
      </c>
      <c r="F12" s="10" t="b">
        <v>0</v>
      </c>
      <c r="G12" s="11" t="b">
        <v>1</v>
      </c>
      <c r="M12" t="s">
        <v>77</v>
      </c>
      <c r="N12">
        <v>0</v>
      </c>
      <c r="O12">
        <v>0</v>
      </c>
      <c r="P12">
        <v>13</v>
      </c>
      <c r="Q12">
        <v>4</v>
      </c>
      <c r="R12" s="10" t="b">
        <v>0</v>
      </c>
      <c r="S12" s="11" t="b">
        <v>1</v>
      </c>
      <c r="W12" t="s">
        <v>114</v>
      </c>
      <c r="X12">
        <v>1</v>
      </c>
      <c r="Y12">
        <v>0</v>
      </c>
      <c r="Z12">
        <v>10</v>
      </c>
      <c r="AA12">
        <v>5</v>
      </c>
      <c r="AB12" s="10" t="b">
        <v>0</v>
      </c>
      <c r="AC12" s="11" t="b">
        <v>0</v>
      </c>
    </row>
    <row r="13" spans="1:31" x14ac:dyDescent="0.25">
      <c r="A13" t="s">
        <v>78</v>
      </c>
      <c r="B13">
        <v>1</v>
      </c>
      <c r="C13">
        <v>0</v>
      </c>
      <c r="D13">
        <v>7</v>
      </c>
      <c r="E13">
        <v>2</v>
      </c>
      <c r="F13" s="10" t="b">
        <v>0</v>
      </c>
      <c r="G13" s="11" t="b">
        <v>1</v>
      </c>
      <c r="M13" t="s">
        <v>78</v>
      </c>
      <c r="N13">
        <v>1</v>
      </c>
      <c r="O13">
        <v>0</v>
      </c>
      <c r="P13">
        <v>7</v>
      </c>
      <c r="Q13">
        <v>2</v>
      </c>
      <c r="R13" s="10" t="b">
        <v>0</v>
      </c>
      <c r="S13" s="11" t="b">
        <v>1</v>
      </c>
      <c r="W13" t="s">
        <v>115</v>
      </c>
      <c r="X13">
        <v>0</v>
      </c>
      <c r="Y13">
        <v>0</v>
      </c>
      <c r="Z13">
        <v>3</v>
      </c>
      <c r="AA13">
        <v>1</v>
      </c>
      <c r="AB13" s="10" t="b">
        <v>0</v>
      </c>
      <c r="AC13" s="11" t="b">
        <v>0</v>
      </c>
    </row>
    <row r="14" spans="1:31" x14ac:dyDescent="0.25">
      <c r="A14" t="s">
        <v>79</v>
      </c>
      <c r="B14">
        <v>0</v>
      </c>
      <c r="C14">
        <v>0</v>
      </c>
      <c r="D14">
        <v>7</v>
      </c>
      <c r="E14">
        <v>4</v>
      </c>
      <c r="F14" s="10" t="b">
        <v>0</v>
      </c>
      <c r="G14" s="11" t="b">
        <v>1</v>
      </c>
      <c r="M14" t="s">
        <v>79</v>
      </c>
      <c r="N14">
        <v>0</v>
      </c>
      <c r="O14">
        <v>0</v>
      </c>
      <c r="P14">
        <v>7</v>
      </c>
      <c r="Q14">
        <v>4</v>
      </c>
      <c r="R14" s="10" t="b">
        <v>0</v>
      </c>
      <c r="S14" s="11" t="b">
        <v>1</v>
      </c>
      <c r="W14" t="s">
        <v>116</v>
      </c>
      <c r="X14">
        <v>0</v>
      </c>
      <c r="Y14">
        <v>1</v>
      </c>
      <c r="Z14">
        <v>7</v>
      </c>
      <c r="AA14">
        <v>7</v>
      </c>
      <c r="AB14" s="10" t="b">
        <v>0</v>
      </c>
      <c r="AC14" s="11" t="b">
        <v>1</v>
      </c>
    </row>
    <row r="15" spans="1:31" x14ac:dyDescent="0.25">
      <c r="A15" t="s">
        <v>80</v>
      </c>
      <c r="B15">
        <v>2</v>
      </c>
      <c r="C15">
        <v>2</v>
      </c>
      <c r="D15">
        <v>9</v>
      </c>
      <c r="E15">
        <v>4</v>
      </c>
      <c r="F15" s="10" t="b">
        <v>1</v>
      </c>
      <c r="G15" s="11" t="b">
        <v>1</v>
      </c>
      <c r="M15" t="s">
        <v>80</v>
      </c>
      <c r="N15">
        <v>2</v>
      </c>
      <c r="O15">
        <v>2</v>
      </c>
      <c r="P15">
        <v>9</v>
      </c>
      <c r="Q15">
        <v>4</v>
      </c>
      <c r="R15" s="10" t="b">
        <v>1</v>
      </c>
      <c r="S15" s="11" t="b">
        <v>1</v>
      </c>
      <c r="W15" t="s">
        <v>117</v>
      </c>
      <c r="X15">
        <v>0</v>
      </c>
      <c r="Y15">
        <v>0</v>
      </c>
      <c r="Z15">
        <v>9</v>
      </c>
      <c r="AA15">
        <v>6</v>
      </c>
      <c r="AB15" s="10" t="b">
        <v>1</v>
      </c>
      <c r="AC15" s="11" t="b">
        <v>1</v>
      </c>
    </row>
    <row r="16" spans="1:31" x14ac:dyDescent="0.25">
      <c r="A16" t="s">
        <v>81</v>
      </c>
      <c r="B16">
        <v>0</v>
      </c>
      <c r="C16">
        <v>0</v>
      </c>
      <c r="D16">
        <v>9</v>
      </c>
      <c r="E16">
        <v>3</v>
      </c>
      <c r="F16" s="10" t="b">
        <v>1</v>
      </c>
      <c r="G16" s="11" t="b">
        <v>1</v>
      </c>
      <c r="M16" t="s">
        <v>81</v>
      </c>
      <c r="N16">
        <v>0</v>
      </c>
      <c r="O16">
        <v>0</v>
      </c>
      <c r="P16">
        <v>9</v>
      </c>
      <c r="Q16">
        <v>3</v>
      </c>
      <c r="R16" s="10" t="b">
        <v>1</v>
      </c>
      <c r="S16" s="11" t="b">
        <v>1</v>
      </c>
      <c r="W16" t="s">
        <v>118</v>
      </c>
      <c r="X16">
        <v>0</v>
      </c>
      <c r="Y16">
        <v>1</v>
      </c>
      <c r="Z16">
        <v>11</v>
      </c>
      <c r="AA16">
        <v>6</v>
      </c>
      <c r="AB16" s="10" t="b">
        <v>1</v>
      </c>
      <c r="AC16" s="11" t="b">
        <v>1</v>
      </c>
    </row>
    <row r="17" spans="1:29" x14ac:dyDescent="0.25">
      <c r="A17" t="s">
        <v>88</v>
      </c>
      <c r="B17">
        <v>0</v>
      </c>
      <c r="C17">
        <v>0</v>
      </c>
      <c r="D17">
        <v>7</v>
      </c>
      <c r="E17">
        <v>2</v>
      </c>
      <c r="F17" s="10" t="b">
        <v>0</v>
      </c>
      <c r="G17" s="11" t="b">
        <v>1</v>
      </c>
      <c r="H17" t="s">
        <v>91</v>
      </c>
      <c r="M17" t="s">
        <v>88</v>
      </c>
      <c r="N17">
        <v>0</v>
      </c>
      <c r="O17">
        <v>0</v>
      </c>
      <c r="P17">
        <v>7</v>
      </c>
      <c r="Q17">
        <v>2</v>
      </c>
      <c r="R17" s="10" t="b">
        <v>0</v>
      </c>
      <c r="S17" s="11" t="b">
        <v>1</v>
      </c>
      <c r="W17" t="s">
        <v>119</v>
      </c>
      <c r="X17">
        <v>1</v>
      </c>
      <c r="Y17">
        <v>0</v>
      </c>
      <c r="Z17">
        <v>9</v>
      </c>
      <c r="AA17">
        <v>6</v>
      </c>
      <c r="AB17" s="10" t="b">
        <v>1</v>
      </c>
      <c r="AC17" s="11" t="b">
        <v>1</v>
      </c>
    </row>
    <row r="18" spans="1:29" x14ac:dyDescent="0.25">
      <c r="A18" t="s">
        <v>90</v>
      </c>
      <c r="B18">
        <v>1</v>
      </c>
      <c r="C18">
        <v>0</v>
      </c>
      <c r="D18">
        <v>6</v>
      </c>
      <c r="E18">
        <v>4</v>
      </c>
      <c r="F18" s="10" t="b">
        <v>0</v>
      </c>
      <c r="G18" s="11" t="b">
        <v>1</v>
      </c>
      <c r="H18" t="s">
        <v>91</v>
      </c>
      <c r="M18" t="s">
        <v>90</v>
      </c>
      <c r="N18">
        <v>1</v>
      </c>
      <c r="O18">
        <v>0</v>
      </c>
      <c r="P18">
        <v>6</v>
      </c>
      <c r="Q18">
        <v>4</v>
      </c>
      <c r="R18" s="10" t="b">
        <v>0</v>
      </c>
      <c r="S18" s="11" t="b">
        <v>1</v>
      </c>
      <c r="W18" t="s">
        <v>202</v>
      </c>
      <c r="X18">
        <v>1</v>
      </c>
      <c r="Y18">
        <v>0</v>
      </c>
      <c r="Z18">
        <v>7</v>
      </c>
      <c r="AA18">
        <v>3</v>
      </c>
      <c r="AB18" s="10" t="b">
        <v>0</v>
      </c>
      <c r="AC18" s="11" t="b">
        <v>1</v>
      </c>
    </row>
    <row r="19" spans="1:29" x14ac:dyDescent="0.25">
      <c r="A19" t="s">
        <v>97</v>
      </c>
      <c r="B19">
        <v>1</v>
      </c>
      <c r="C19">
        <v>1</v>
      </c>
      <c r="D19">
        <v>6</v>
      </c>
      <c r="E19">
        <v>0</v>
      </c>
      <c r="F19" s="10" t="b">
        <v>0</v>
      </c>
      <c r="G19" s="11" t="b">
        <v>1</v>
      </c>
      <c r="M19" t="s">
        <v>97</v>
      </c>
      <c r="N19">
        <v>1</v>
      </c>
      <c r="O19">
        <v>1</v>
      </c>
      <c r="P19">
        <v>6</v>
      </c>
      <c r="Q19">
        <v>0</v>
      </c>
      <c r="R19" s="10" t="b">
        <v>0</v>
      </c>
      <c r="S19" s="11" t="b">
        <v>1</v>
      </c>
      <c r="W19" t="s">
        <v>203</v>
      </c>
      <c r="X19">
        <v>0</v>
      </c>
      <c r="Y19">
        <v>1</v>
      </c>
      <c r="Z19">
        <v>7</v>
      </c>
      <c r="AA19">
        <v>3</v>
      </c>
      <c r="AB19" s="10" t="b">
        <v>0</v>
      </c>
      <c r="AC19" s="11" t="b">
        <v>0</v>
      </c>
    </row>
    <row r="20" spans="1:29" x14ac:dyDescent="0.25">
      <c r="A20" t="s">
        <v>99</v>
      </c>
      <c r="B20">
        <v>0</v>
      </c>
      <c r="C20">
        <v>1</v>
      </c>
      <c r="D20">
        <v>11</v>
      </c>
      <c r="E20">
        <v>3</v>
      </c>
      <c r="F20" s="10" t="b">
        <v>0</v>
      </c>
      <c r="G20" s="11" t="b">
        <v>1</v>
      </c>
      <c r="M20" t="s">
        <v>99</v>
      </c>
      <c r="N20">
        <v>0</v>
      </c>
      <c r="O20">
        <v>1</v>
      </c>
      <c r="P20">
        <v>11</v>
      </c>
      <c r="Q20">
        <v>3</v>
      </c>
      <c r="R20" s="10" t="b">
        <v>0</v>
      </c>
      <c r="S20" s="11" t="b">
        <v>1</v>
      </c>
      <c r="W20" t="s">
        <v>241</v>
      </c>
      <c r="X20" s="9">
        <v>1</v>
      </c>
      <c r="Y20" s="9">
        <v>0</v>
      </c>
      <c r="Z20" s="9">
        <v>7</v>
      </c>
      <c r="AA20" s="9">
        <v>2</v>
      </c>
      <c r="AB20" s="10" t="b">
        <v>0</v>
      </c>
      <c r="AC20" s="11" t="b">
        <v>1</v>
      </c>
    </row>
    <row r="21" spans="1:29" x14ac:dyDescent="0.25">
      <c r="A21" t="s">
        <v>100</v>
      </c>
      <c r="B21">
        <v>0</v>
      </c>
      <c r="C21">
        <v>2</v>
      </c>
      <c r="D21">
        <v>9</v>
      </c>
      <c r="E21">
        <v>2</v>
      </c>
      <c r="F21" s="10" t="b">
        <v>0</v>
      </c>
      <c r="G21" s="11" t="b">
        <v>1</v>
      </c>
      <c r="M21" t="s">
        <v>100</v>
      </c>
      <c r="N21">
        <v>0</v>
      </c>
      <c r="O21">
        <v>2</v>
      </c>
      <c r="P21">
        <v>9</v>
      </c>
      <c r="Q21">
        <v>2</v>
      </c>
      <c r="R21" s="10" t="b">
        <v>0</v>
      </c>
      <c r="S21" s="11" t="b">
        <v>1</v>
      </c>
      <c r="W21" t="s">
        <v>242</v>
      </c>
      <c r="X21" s="9">
        <v>0</v>
      </c>
      <c r="Y21" s="9">
        <v>0</v>
      </c>
      <c r="Z21" s="9">
        <v>10</v>
      </c>
      <c r="AA21" s="9">
        <v>2</v>
      </c>
      <c r="AB21" s="10" t="b">
        <v>0</v>
      </c>
      <c r="AC21" s="11" t="b">
        <v>1</v>
      </c>
    </row>
    <row r="22" spans="1:29" x14ac:dyDescent="0.25">
      <c r="A22" t="s">
        <v>104</v>
      </c>
      <c r="B22">
        <v>0</v>
      </c>
      <c r="C22">
        <v>1</v>
      </c>
      <c r="D22">
        <v>6</v>
      </c>
      <c r="E22">
        <v>4</v>
      </c>
      <c r="F22" s="10" t="b">
        <v>0</v>
      </c>
      <c r="G22" s="11" t="b">
        <v>1</v>
      </c>
      <c r="W22" t="s">
        <v>243</v>
      </c>
      <c r="X22" s="9">
        <v>0</v>
      </c>
      <c r="Y22" s="9">
        <v>0</v>
      </c>
      <c r="Z22" s="9">
        <v>5</v>
      </c>
      <c r="AA22" s="9">
        <v>2</v>
      </c>
      <c r="AB22" s="10" t="b">
        <v>0</v>
      </c>
      <c r="AC22" s="11" t="b">
        <v>1</v>
      </c>
    </row>
    <row r="23" spans="1:29" x14ac:dyDescent="0.25">
      <c r="A23" t="s">
        <v>105</v>
      </c>
      <c r="B23">
        <v>0</v>
      </c>
      <c r="C23">
        <v>0</v>
      </c>
      <c r="D23">
        <v>5</v>
      </c>
      <c r="E23">
        <v>5</v>
      </c>
      <c r="F23" s="10" t="b">
        <v>0</v>
      </c>
      <c r="G23" s="11" t="b">
        <v>1</v>
      </c>
      <c r="W23" t="s">
        <v>244</v>
      </c>
      <c r="X23" s="9">
        <v>0</v>
      </c>
      <c r="Y23" s="9">
        <v>1</v>
      </c>
      <c r="Z23" s="9">
        <v>6</v>
      </c>
      <c r="AA23" s="9">
        <v>5</v>
      </c>
      <c r="AB23" s="10" t="b">
        <v>1</v>
      </c>
      <c r="AC23" s="11" t="b">
        <v>1</v>
      </c>
    </row>
    <row r="24" spans="1:29" x14ac:dyDescent="0.25">
      <c r="A24" t="s">
        <v>106</v>
      </c>
      <c r="B24">
        <v>0</v>
      </c>
      <c r="C24">
        <v>0</v>
      </c>
      <c r="D24">
        <v>5</v>
      </c>
      <c r="E24">
        <v>4</v>
      </c>
      <c r="F24" s="10" t="b">
        <v>0</v>
      </c>
      <c r="G24" s="11" t="b">
        <v>1</v>
      </c>
      <c r="W24" t="s">
        <v>245</v>
      </c>
      <c r="X24" s="9">
        <v>0</v>
      </c>
      <c r="Y24" s="9">
        <v>0</v>
      </c>
      <c r="Z24" s="9">
        <v>7</v>
      </c>
      <c r="AA24" s="9">
        <v>0</v>
      </c>
      <c r="AB24" s="10" t="b">
        <v>0</v>
      </c>
      <c r="AC24" s="11" t="b">
        <v>1</v>
      </c>
    </row>
    <row r="25" spans="1:29" x14ac:dyDescent="0.25">
      <c r="A25" t="s">
        <v>107</v>
      </c>
      <c r="B25">
        <v>2</v>
      </c>
      <c r="C25">
        <v>0</v>
      </c>
      <c r="D25">
        <v>10</v>
      </c>
      <c r="E25">
        <v>3</v>
      </c>
      <c r="F25" s="10" t="b">
        <v>0</v>
      </c>
      <c r="G25" s="11" t="b">
        <v>1</v>
      </c>
      <c r="W25" t="s">
        <v>246</v>
      </c>
      <c r="X25" s="9">
        <v>0</v>
      </c>
      <c r="Y25" s="9">
        <v>1</v>
      </c>
      <c r="Z25" s="9">
        <v>9</v>
      </c>
      <c r="AA25" s="9">
        <v>4</v>
      </c>
      <c r="AB25" s="10" t="b">
        <v>1</v>
      </c>
      <c r="AC25" s="11" t="b">
        <v>1</v>
      </c>
    </row>
    <row r="26" spans="1:29" x14ac:dyDescent="0.25">
      <c r="A26" t="s">
        <v>108</v>
      </c>
      <c r="B26">
        <v>0</v>
      </c>
      <c r="C26">
        <v>0</v>
      </c>
      <c r="D26">
        <v>10</v>
      </c>
      <c r="E26">
        <v>6</v>
      </c>
      <c r="F26" s="10" t="b">
        <v>0</v>
      </c>
      <c r="G26" s="11" t="b">
        <v>1</v>
      </c>
      <c r="W26" t="s">
        <v>247</v>
      </c>
      <c r="X26" s="9">
        <v>1</v>
      </c>
      <c r="Y26" s="9">
        <v>0</v>
      </c>
      <c r="Z26" s="9">
        <v>16</v>
      </c>
      <c r="AA26" s="9">
        <v>10</v>
      </c>
      <c r="AB26" s="10" t="b">
        <v>0</v>
      </c>
      <c r="AC26" s="11" t="b">
        <v>1</v>
      </c>
    </row>
    <row r="27" spans="1:29" x14ac:dyDescent="0.25">
      <c r="A27" t="s">
        <v>109</v>
      </c>
      <c r="B27">
        <v>1</v>
      </c>
      <c r="C27">
        <v>0</v>
      </c>
      <c r="D27">
        <v>6</v>
      </c>
      <c r="E27">
        <v>7</v>
      </c>
      <c r="F27" s="10" t="b">
        <v>1</v>
      </c>
      <c r="G27" s="11" t="b">
        <v>1</v>
      </c>
      <c r="W27" t="s">
        <v>249</v>
      </c>
      <c r="X27" s="9">
        <v>0</v>
      </c>
      <c r="Y27" s="9">
        <v>0</v>
      </c>
      <c r="Z27" s="9">
        <v>10</v>
      </c>
      <c r="AA27" s="9">
        <v>5</v>
      </c>
      <c r="AB27" s="10" t="b">
        <v>1</v>
      </c>
      <c r="AC27" s="11" t="b">
        <v>1</v>
      </c>
    </row>
    <row r="28" spans="1:29" x14ac:dyDescent="0.25">
      <c r="A28" t="s">
        <v>110</v>
      </c>
      <c r="B28">
        <v>1</v>
      </c>
      <c r="C28">
        <v>2</v>
      </c>
      <c r="D28">
        <v>7</v>
      </c>
      <c r="E28">
        <v>4</v>
      </c>
      <c r="F28" s="10" t="b">
        <v>1</v>
      </c>
      <c r="G28" s="11" t="b">
        <v>1</v>
      </c>
      <c r="W28" t="s">
        <v>250</v>
      </c>
      <c r="X28" s="9">
        <v>2</v>
      </c>
      <c r="Y28" s="9">
        <v>0</v>
      </c>
      <c r="Z28" s="9">
        <v>8</v>
      </c>
      <c r="AA28" s="9">
        <v>3</v>
      </c>
      <c r="AB28" s="10" t="b">
        <v>0</v>
      </c>
      <c r="AC28" s="11" t="b">
        <v>1</v>
      </c>
    </row>
    <row r="29" spans="1:29" x14ac:dyDescent="0.25">
      <c r="A29" t="s">
        <v>111</v>
      </c>
      <c r="B29">
        <v>0</v>
      </c>
      <c r="C29">
        <v>0</v>
      </c>
      <c r="D29">
        <v>5</v>
      </c>
      <c r="E29">
        <v>4</v>
      </c>
      <c r="F29" s="10" t="b">
        <v>1</v>
      </c>
      <c r="G29" s="11" t="b">
        <v>1</v>
      </c>
      <c r="W29" t="s">
        <v>251</v>
      </c>
      <c r="X29" s="9">
        <v>1</v>
      </c>
      <c r="Y29" s="9">
        <v>1</v>
      </c>
      <c r="Z29" s="9">
        <v>4</v>
      </c>
      <c r="AA29" s="9">
        <v>2</v>
      </c>
      <c r="AB29" s="10" t="b">
        <v>1</v>
      </c>
      <c r="AC29" s="11" t="b">
        <v>1</v>
      </c>
    </row>
    <row r="30" spans="1:29" x14ac:dyDescent="0.25">
      <c r="A30" t="s">
        <v>112</v>
      </c>
      <c r="B30">
        <v>0</v>
      </c>
      <c r="C30">
        <v>1</v>
      </c>
      <c r="D30">
        <v>12</v>
      </c>
      <c r="E30">
        <v>6</v>
      </c>
      <c r="F30" s="10" t="b">
        <v>0</v>
      </c>
      <c r="G30" s="11" t="b">
        <v>1</v>
      </c>
      <c r="W30" t="s">
        <v>252</v>
      </c>
      <c r="X30" s="9">
        <v>0</v>
      </c>
      <c r="Y30" s="9">
        <v>0</v>
      </c>
      <c r="Z30" s="9">
        <v>7</v>
      </c>
      <c r="AA30" s="9">
        <v>5</v>
      </c>
      <c r="AB30" s="10" t="b">
        <v>1</v>
      </c>
      <c r="AC30" s="11" t="b">
        <v>1</v>
      </c>
    </row>
    <row r="31" spans="1:29" x14ac:dyDescent="0.25">
      <c r="A31" t="s">
        <v>113</v>
      </c>
      <c r="B31">
        <v>2</v>
      </c>
      <c r="C31">
        <v>2</v>
      </c>
      <c r="D31">
        <v>9</v>
      </c>
      <c r="E31">
        <v>3</v>
      </c>
      <c r="F31" s="10" t="b">
        <v>1</v>
      </c>
      <c r="G31" s="11" t="b">
        <v>0</v>
      </c>
      <c r="W31" t="s">
        <v>253</v>
      </c>
      <c r="X31" s="9">
        <v>0</v>
      </c>
      <c r="Y31" s="9">
        <v>0</v>
      </c>
      <c r="Z31" s="9">
        <v>12</v>
      </c>
      <c r="AA31" s="9">
        <v>5</v>
      </c>
      <c r="AB31" s="10" t="b">
        <v>0</v>
      </c>
      <c r="AC31" s="11" t="b">
        <v>1</v>
      </c>
    </row>
    <row r="32" spans="1:29" x14ac:dyDescent="0.25">
      <c r="A32" t="s">
        <v>114</v>
      </c>
      <c r="B32">
        <v>1</v>
      </c>
      <c r="C32">
        <v>0</v>
      </c>
      <c r="D32">
        <v>10</v>
      </c>
      <c r="E32">
        <v>5</v>
      </c>
      <c r="F32" s="10" t="b">
        <v>0</v>
      </c>
      <c r="G32" s="11" t="b">
        <v>0</v>
      </c>
      <c r="W32" t="s">
        <v>254</v>
      </c>
      <c r="X32" s="9">
        <v>2</v>
      </c>
      <c r="Y32" s="9">
        <v>3</v>
      </c>
      <c r="Z32" s="9">
        <v>2</v>
      </c>
      <c r="AA32" s="9">
        <v>3</v>
      </c>
      <c r="AB32" s="10" t="b">
        <v>1</v>
      </c>
      <c r="AC32" s="11" t="b">
        <v>1</v>
      </c>
    </row>
    <row r="33" spans="1:29" x14ac:dyDescent="0.25">
      <c r="A33" t="s">
        <v>115</v>
      </c>
      <c r="B33">
        <v>0</v>
      </c>
      <c r="C33">
        <v>0</v>
      </c>
      <c r="D33">
        <v>3</v>
      </c>
      <c r="E33">
        <v>1</v>
      </c>
      <c r="F33" s="10" t="b">
        <v>0</v>
      </c>
      <c r="G33" s="11" t="b">
        <v>0</v>
      </c>
      <c r="W33" t="s">
        <v>255</v>
      </c>
      <c r="X33" s="9">
        <v>0</v>
      </c>
      <c r="Y33" s="9">
        <v>0</v>
      </c>
      <c r="Z33" s="9">
        <v>6</v>
      </c>
      <c r="AA33" s="9">
        <v>5</v>
      </c>
      <c r="AB33" s="10" t="b">
        <v>0</v>
      </c>
      <c r="AC33" s="11" t="b">
        <v>1</v>
      </c>
    </row>
    <row r="34" spans="1:29" x14ac:dyDescent="0.25">
      <c r="A34" t="s">
        <v>116</v>
      </c>
      <c r="B34">
        <v>0</v>
      </c>
      <c r="C34">
        <v>1</v>
      </c>
      <c r="D34">
        <v>7</v>
      </c>
      <c r="E34">
        <v>7</v>
      </c>
      <c r="F34" s="10" t="b">
        <v>0</v>
      </c>
      <c r="G34" s="11" t="b">
        <v>1</v>
      </c>
      <c r="W34" t="s">
        <v>256</v>
      </c>
      <c r="X34" s="9">
        <v>2</v>
      </c>
      <c r="Y34" s="9">
        <v>0</v>
      </c>
      <c r="Z34" s="9">
        <v>5</v>
      </c>
      <c r="AA34" s="9">
        <v>4</v>
      </c>
      <c r="AB34" s="10" t="b">
        <v>1</v>
      </c>
      <c r="AC34" s="11" t="b">
        <v>1</v>
      </c>
    </row>
    <row r="35" spans="1:29" x14ac:dyDescent="0.25">
      <c r="A35" t="s">
        <v>117</v>
      </c>
      <c r="B35">
        <v>0</v>
      </c>
      <c r="C35">
        <v>0</v>
      </c>
      <c r="D35">
        <v>9</v>
      </c>
      <c r="E35">
        <v>6</v>
      </c>
      <c r="F35" s="10" t="b">
        <v>1</v>
      </c>
      <c r="G35" s="11" t="b">
        <v>1</v>
      </c>
      <c r="W35" t="s">
        <v>257</v>
      </c>
      <c r="X35" s="9">
        <v>0</v>
      </c>
      <c r="Y35" s="9">
        <v>0</v>
      </c>
      <c r="Z35" s="9">
        <v>10</v>
      </c>
      <c r="AA35" s="9">
        <v>5</v>
      </c>
      <c r="AB35" s="10" t="b">
        <v>0</v>
      </c>
      <c r="AC35" s="11" t="b">
        <v>1</v>
      </c>
    </row>
    <row r="36" spans="1:29" x14ac:dyDescent="0.25">
      <c r="A36" t="s">
        <v>118</v>
      </c>
      <c r="B36">
        <v>0</v>
      </c>
      <c r="C36">
        <v>1</v>
      </c>
      <c r="D36">
        <v>11</v>
      </c>
      <c r="E36">
        <v>6</v>
      </c>
      <c r="F36" s="10" t="b">
        <v>1</v>
      </c>
      <c r="G36" s="11" t="b">
        <v>1</v>
      </c>
      <c r="W36" t="s">
        <v>258</v>
      </c>
      <c r="X36" s="9">
        <v>1</v>
      </c>
      <c r="Y36" s="9">
        <v>2</v>
      </c>
      <c r="Z36" s="9">
        <v>6</v>
      </c>
      <c r="AA36" s="9">
        <v>4</v>
      </c>
      <c r="AB36" s="10" t="b">
        <v>0</v>
      </c>
      <c r="AC36" s="11" t="b">
        <v>0</v>
      </c>
    </row>
    <row r="37" spans="1:29" x14ac:dyDescent="0.25">
      <c r="A37" t="s">
        <v>119</v>
      </c>
      <c r="B37">
        <v>1</v>
      </c>
      <c r="C37">
        <v>0</v>
      </c>
      <c r="D37">
        <v>9</v>
      </c>
      <c r="E37">
        <v>6</v>
      </c>
      <c r="F37" s="10" t="b">
        <v>1</v>
      </c>
      <c r="G37" s="11" t="b">
        <v>1</v>
      </c>
      <c r="W37" t="s">
        <v>259</v>
      </c>
      <c r="X37" s="9">
        <v>3</v>
      </c>
      <c r="Y37" s="9">
        <v>1</v>
      </c>
      <c r="Z37" s="9">
        <v>6</v>
      </c>
      <c r="AA37" s="9">
        <v>5</v>
      </c>
      <c r="AB37" s="10" t="b">
        <v>1</v>
      </c>
      <c r="AC37" s="11" t="b">
        <v>1</v>
      </c>
    </row>
    <row r="38" spans="1:29" x14ac:dyDescent="0.25">
      <c r="A38" t="s">
        <v>202</v>
      </c>
      <c r="B38">
        <v>1</v>
      </c>
      <c r="C38">
        <v>0</v>
      </c>
      <c r="D38">
        <v>7</v>
      </c>
      <c r="E38">
        <v>3</v>
      </c>
      <c r="F38" s="10" t="b">
        <v>0</v>
      </c>
      <c r="G38" s="11" t="b">
        <v>1</v>
      </c>
      <c r="W38" t="s">
        <v>260</v>
      </c>
      <c r="X38" s="9">
        <v>1</v>
      </c>
      <c r="Y38" s="9">
        <v>1</v>
      </c>
      <c r="Z38" s="9">
        <v>6</v>
      </c>
      <c r="AA38" s="9">
        <v>2</v>
      </c>
      <c r="AB38" s="10" t="b">
        <v>1</v>
      </c>
      <c r="AC38" s="11" t="b">
        <v>1</v>
      </c>
    </row>
    <row r="39" spans="1:29" x14ac:dyDescent="0.25">
      <c r="A39" t="s">
        <v>203</v>
      </c>
      <c r="B39">
        <v>0</v>
      </c>
      <c r="C39">
        <v>1</v>
      </c>
      <c r="D39">
        <v>7</v>
      </c>
      <c r="E39">
        <v>3</v>
      </c>
      <c r="F39" s="10" t="b">
        <v>0</v>
      </c>
      <c r="G39" s="11" t="b">
        <v>0</v>
      </c>
      <c r="W39" t="s">
        <v>261</v>
      </c>
      <c r="X39" s="9">
        <v>2</v>
      </c>
      <c r="Y39" s="9">
        <v>0</v>
      </c>
      <c r="Z39" s="9">
        <v>7</v>
      </c>
      <c r="AA39" s="9">
        <v>6</v>
      </c>
      <c r="AB39" s="10" t="b">
        <v>0</v>
      </c>
      <c r="AC39" s="11" t="b">
        <v>1</v>
      </c>
    </row>
    <row r="40" spans="1:29" x14ac:dyDescent="0.25">
      <c r="A40" t="s">
        <v>241</v>
      </c>
      <c r="B40" s="9">
        <v>1</v>
      </c>
      <c r="C40" s="9">
        <v>0</v>
      </c>
      <c r="D40" s="9">
        <v>7</v>
      </c>
      <c r="E40" s="9">
        <v>2</v>
      </c>
      <c r="F40" s="10" t="b">
        <v>0</v>
      </c>
      <c r="G40" s="11" t="b">
        <v>1</v>
      </c>
      <c r="W40" t="s">
        <v>262</v>
      </c>
      <c r="X40" s="9">
        <v>0</v>
      </c>
      <c r="Y40" s="9">
        <v>1</v>
      </c>
      <c r="Z40" s="9">
        <v>2</v>
      </c>
      <c r="AA40" s="9">
        <v>3</v>
      </c>
      <c r="AB40" s="10" t="b">
        <v>1</v>
      </c>
      <c r="AC40" s="11" t="b">
        <v>0</v>
      </c>
    </row>
    <row r="41" spans="1:29" x14ac:dyDescent="0.25">
      <c r="A41" t="s">
        <v>242</v>
      </c>
      <c r="B41" s="9">
        <v>0</v>
      </c>
      <c r="C41" s="9">
        <v>0</v>
      </c>
      <c r="D41" s="9">
        <v>10</v>
      </c>
      <c r="E41" s="9">
        <v>2</v>
      </c>
      <c r="F41" s="10" t="b">
        <v>0</v>
      </c>
      <c r="G41" s="11" t="b">
        <v>1</v>
      </c>
      <c r="W41" t="s">
        <v>263</v>
      </c>
      <c r="X41" s="9">
        <v>0</v>
      </c>
      <c r="Y41" s="9">
        <v>1</v>
      </c>
      <c r="Z41" s="9">
        <v>10</v>
      </c>
      <c r="AA41" s="9">
        <v>4</v>
      </c>
      <c r="AB41" s="10" t="b">
        <v>0</v>
      </c>
      <c r="AC41" s="11" t="b">
        <v>1</v>
      </c>
    </row>
    <row r="42" spans="1:29" x14ac:dyDescent="0.25">
      <c r="A42" t="s">
        <v>243</v>
      </c>
      <c r="B42" s="9">
        <v>0</v>
      </c>
      <c r="C42" s="9">
        <v>0</v>
      </c>
      <c r="D42" s="9">
        <v>5</v>
      </c>
      <c r="E42" s="9">
        <v>2</v>
      </c>
      <c r="F42" s="10" t="b">
        <v>0</v>
      </c>
      <c r="G42" s="11" t="b">
        <v>1</v>
      </c>
      <c r="W42" t="s">
        <v>264</v>
      </c>
      <c r="X42" s="9">
        <v>0</v>
      </c>
      <c r="Y42" s="9">
        <v>2</v>
      </c>
      <c r="Z42" s="9">
        <v>7</v>
      </c>
      <c r="AA42" s="9">
        <v>3</v>
      </c>
      <c r="AB42" s="10" t="b">
        <v>1</v>
      </c>
      <c r="AC42" s="11" t="b">
        <v>1</v>
      </c>
    </row>
    <row r="43" spans="1:29" x14ac:dyDescent="0.25">
      <c r="A43" t="s">
        <v>244</v>
      </c>
      <c r="B43" s="9">
        <v>0</v>
      </c>
      <c r="C43" s="9">
        <v>1</v>
      </c>
      <c r="D43" s="9">
        <v>6</v>
      </c>
      <c r="E43" s="9">
        <v>5</v>
      </c>
      <c r="F43" s="10" t="b">
        <v>1</v>
      </c>
      <c r="G43" s="11" t="b">
        <v>1</v>
      </c>
      <c r="W43" t="s">
        <v>265</v>
      </c>
      <c r="X43" s="9">
        <v>0</v>
      </c>
      <c r="Y43" s="9">
        <v>0</v>
      </c>
      <c r="Z43" s="9">
        <v>6</v>
      </c>
      <c r="AA43" s="9">
        <v>4</v>
      </c>
      <c r="AB43" s="10" t="b">
        <v>0</v>
      </c>
      <c r="AC43" s="11" t="b">
        <v>0</v>
      </c>
    </row>
    <row r="44" spans="1:29" x14ac:dyDescent="0.25">
      <c r="A44" t="s">
        <v>245</v>
      </c>
      <c r="B44" s="9">
        <v>0</v>
      </c>
      <c r="C44" s="9">
        <v>0</v>
      </c>
      <c r="D44" s="9">
        <v>7</v>
      </c>
      <c r="E44" s="9">
        <v>0</v>
      </c>
      <c r="F44" s="10" t="b">
        <v>0</v>
      </c>
      <c r="G44" s="11" t="b">
        <v>1</v>
      </c>
    </row>
    <row r="45" spans="1:29" x14ac:dyDescent="0.25">
      <c r="A45" t="s">
        <v>246</v>
      </c>
      <c r="B45" s="9">
        <v>0</v>
      </c>
      <c r="C45" s="9">
        <v>1</v>
      </c>
      <c r="D45" s="9">
        <v>9</v>
      </c>
      <c r="E45" s="9">
        <v>4</v>
      </c>
      <c r="F45" s="10" t="b">
        <v>1</v>
      </c>
      <c r="G45" s="11" t="b">
        <v>1</v>
      </c>
    </row>
    <row r="46" spans="1:29" x14ac:dyDescent="0.25">
      <c r="A46" t="s">
        <v>247</v>
      </c>
      <c r="B46" s="9">
        <v>1</v>
      </c>
      <c r="C46" s="9">
        <v>0</v>
      </c>
      <c r="D46" s="9">
        <v>16</v>
      </c>
      <c r="E46" s="9">
        <v>10</v>
      </c>
      <c r="F46" s="10" t="b">
        <v>0</v>
      </c>
      <c r="G46" s="11" t="b">
        <v>1</v>
      </c>
    </row>
    <row r="47" spans="1:29" x14ac:dyDescent="0.25">
      <c r="A47" t="s">
        <v>249</v>
      </c>
      <c r="B47" s="9">
        <v>0</v>
      </c>
      <c r="C47" s="9">
        <v>0</v>
      </c>
      <c r="D47" s="9">
        <v>10</v>
      </c>
      <c r="E47" s="9">
        <v>5</v>
      </c>
      <c r="F47" s="10" t="b">
        <v>1</v>
      </c>
      <c r="G47" s="11" t="b">
        <v>1</v>
      </c>
    </row>
    <row r="48" spans="1:29" x14ac:dyDescent="0.25">
      <c r="A48" t="s">
        <v>250</v>
      </c>
      <c r="B48" s="9">
        <v>2</v>
      </c>
      <c r="C48" s="9">
        <v>0</v>
      </c>
      <c r="D48" s="9">
        <v>8</v>
      </c>
      <c r="E48" s="9">
        <v>3</v>
      </c>
      <c r="F48" s="10" t="b">
        <v>0</v>
      </c>
      <c r="G48" s="11" t="b">
        <v>1</v>
      </c>
    </row>
    <row r="49" spans="1:7" x14ac:dyDescent="0.25">
      <c r="A49" t="s">
        <v>251</v>
      </c>
      <c r="B49" s="9">
        <v>1</v>
      </c>
      <c r="C49" s="9">
        <v>1</v>
      </c>
      <c r="D49" s="9">
        <v>4</v>
      </c>
      <c r="E49" s="9">
        <v>2</v>
      </c>
      <c r="F49" s="10" t="b">
        <v>1</v>
      </c>
      <c r="G49" s="11" t="b">
        <v>1</v>
      </c>
    </row>
    <row r="50" spans="1:7" x14ac:dyDescent="0.25">
      <c r="A50" t="s">
        <v>252</v>
      </c>
      <c r="B50" s="9">
        <v>0</v>
      </c>
      <c r="C50" s="9">
        <v>0</v>
      </c>
      <c r="D50" s="9">
        <v>7</v>
      </c>
      <c r="E50" s="9">
        <v>5</v>
      </c>
      <c r="F50" s="10" t="b">
        <v>1</v>
      </c>
      <c r="G50" s="11" t="b">
        <v>1</v>
      </c>
    </row>
    <row r="51" spans="1:7" x14ac:dyDescent="0.25">
      <c r="A51" t="s">
        <v>253</v>
      </c>
      <c r="B51" s="9">
        <v>0</v>
      </c>
      <c r="C51" s="9">
        <v>0</v>
      </c>
      <c r="D51" s="9">
        <v>12</v>
      </c>
      <c r="E51" s="9">
        <v>5</v>
      </c>
      <c r="F51" s="10" t="b">
        <v>0</v>
      </c>
      <c r="G51" s="11" t="b">
        <v>1</v>
      </c>
    </row>
    <row r="52" spans="1:7" x14ac:dyDescent="0.25">
      <c r="A52" t="s">
        <v>254</v>
      </c>
      <c r="B52" s="9">
        <v>2</v>
      </c>
      <c r="C52" s="9">
        <v>3</v>
      </c>
      <c r="D52" s="9">
        <v>2</v>
      </c>
      <c r="E52" s="9">
        <v>3</v>
      </c>
      <c r="F52" s="10" t="b">
        <v>1</v>
      </c>
      <c r="G52" s="11" t="b">
        <v>1</v>
      </c>
    </row>
    <row r="53" spans="1:7" x14ac:dyDescent="0.25">
      <c r="A53" t="s">
        <v>255</v>
      </c>
      <c r="B53" s="9">
        <v>0</v>
      </c>
      <c r="C53" s="9">
        <v>0</v>
      </c>
      <c r="D53" s="9">
        <v>6</v>
      </c>
      <c r="E53" s="9">
        <v>5</v>
      </c>
      <c r="F53" s="10" t="b">
        <v>0</v>
      </c>
      <c r="G53" s="11" t="b">
        <v>1</v>
      </c>
    </row>
    <row r="54" spans="1:7" x14ac:dyDescent="0.25">
      <c r="A54" t="s">
        <v>256</v>
      </c>
      <c r="B54" s="9">
        <v>2</v>
      </c>
      <c r="C54" s="9">
        <v>0</v>
      </c>
      <c r="D54" s="9">
        <v>5</v>
      </c>
      <c r="E54" s="9">
        <v>4</v>
      </c>
      <c r="F54" s="10" t="b">
        <v>1</v>
      </c>
      <c r="G54" s="11" t="b">
        <v>1</v>
      </c>
    </row>
    <row r="55" spans="1:7" x14ac:dyDescent="0.25">
      <c r="A55" t="s">
        <v>257</v>
      </c>
      <c r="B55" s="9">
        <v>0</v>
      </c>
      <c r="C55" s="9">
        <v>0</v>
      </c>
      <c r="D55" s="9">
        <v>10</v>
      </c>
      <c r="E55" s="9">
        <v>5</v>
      </c>
      <c r="F55" s="10" t="b">
        <v>0</v>
      </c>
      <c r="G55" s="11" t="b">
        <v>1</v>
      </c>
    </row>
    <row r="56" spans="1:7" x14ac:dyDescent="0.25">
      <c r="A56" t="s">
        <v>258</v>
      </c>
      <c r="B56" s="9">
        <v>1</v>
      </c>
      <c r="C56" s="9">
        <v>2</v>
      </c>
      <c r="D56" s="9">
        <v>6</v>
      </c>
      <c r="E56" s="9">
        <v>4</v>
      </c>
      <c r="F56" s="10" t="b">
        <v>0</v>
      </c>
      <c r="G56" s="11" t="b">
        <v>0</v>
      </c>
    </row>
    <row r="57" spans="1:7" x14ac:dyDescent="0.25">
      <c r="A57" t="s">
        <v>259</v>
      </c>
      <c r="B57" s="9">
        <v>3</v>
      </c>
      <c r="C57" s="9">
        <v>1</v>
      </c>
      <c r="D57" s="9">
        <v>6</v>
      </c>
      <c r="E57" s="9">
        <v>5</v>
      </c>
      <c r="F57" s="10" t="b">
        <v>1</v>
      </c>
      <c r="G57" s="11" t="b">
        <v>1</v>
      </c>
    </row>
    <row r="58" spans="1:7" x14ac:dyDescent="0.25">
      <c r="A58" t="s">
        <v>260</v>
      </c>
      <c r="B58" s="9">
        <v>1</v>
      </c>
      <c r="C58" s="9">
        <v>1</v>
      </c>
      <c r="D58" s="9">
        <v>6</v>
      </c>
      <c r="E58" s="9">
        <v>2</v>
      </c>
      <c r="F58" s="10" t="b">
        <v>1</v>
      </c>
      <c r="G58" s="11" t="b">
        <v>1</v>
      </c>
    </row>
    <row r="59" spans="1:7" x14ac:dyDescent="0.25">
      <c r="A59" t="s">
        <v>261</v>
      </c>
      <c r="B59" s="9">
        <v>2</v>
      </c>
      <c r="C59" s="9">
        <v>0</v>
      </c>
      <c r="D59" s="9">
        <v>7</v>
      </c>
      <c r="E59" s="9">
        <v>6</v>
      </c>
      <c r="F59" s="10" t="b">
        <v>0</v>
      </c>
      <c r="G59" s="11" t="b">
        <v>1</v>
      </c>
    </row>
    <row r="60" spans="1:7" x14ac:dyDescent="0.25">
      <c r="A60" t="s">
        <v>262</v>
      </c>
      <c r="B60" s="9">
        <v>0</v>
      </c>
      <c r="C60" s="9">
        <v>1</v>
      </c>
      <c r="D60" s="9">
        <v>2</v>
      </c>
      <c r="E60" s="9">
        <v>3</v>
      </c>
      <c r="F60" s="10" t="b">
        <v>1</v>
      </c>
      <c r="G60" s="11" t="b">
        <v>0</v>
      </c>
    </row>
    <row r="61" spans="1:7" x14ac:dyDescent="0.25">
      <c r="A61" t="s">
        <v>263</v>
      </c>
      <c r="B61" s="9">
        <v>0</v>
      </c>
      <c r="C61" s="9">
        <v>1</v>
      </c>
      <c r="D61" s="9">
        <v>10</v>
      </c>
      <c r="E61" s="9">
        <v>4</v>
      </c>
      <c r="F61" s="10" t="b">
        <v>0</v>
      </c>
      <c r="G61" s="11" t="b">
        <v>1</v>
      </c>
    </row>
    <row r="62" spans="1:7" x14ac:dyDescent="0.25">
      <c r="A62" t="s">
        <v>264</v>
      </c>
      <c r="B62" s="9">
        <v>0</v>
      </c>
      <c r="C62" s="9">
        <v>2</v>
      </c>
      <c r="D62" s="9">
        <v>7</v>
      </c>
      <c r="E62" s="9">
        <v>3</v>
      </c>
      <c r="F62" s="10" t="b">
        <v>1</v>
      </c>
      <c r="G62" s="11" t="b">
        <v>1</v>
      </c>
    </row>
    <row r="63" spans="1:7" x14ac:dyDescent="0.25">
      <c r="A63" t="s">
        <v>265</v>
      </c>
      <c r="B63" s="9">
        <v>0</v>
      </c>
      <c r="C63" s="9">
        <v>0</v>
      </c>
      <c r="D63" s="9">
        <v>6</v>
      </c>
      <c r="E63" s="9">
        <v>4</v>
      </c>
      <c r="F63" s="10" t="b">
        <v>0</v>
      </c>
      <c r="G63" s="11" t="b">
        <v>0</v>
      </c>
    </row>
  </sheetData>
  <conditionalFormatting sqref="F2">
    <cfRule type="iconSet" priority="94">
      <iconSet iconSet="3Symbols2">
        <cfvo type="percent" val="0"/>
        <cfvo type="percent" val="33"/>
        <cfvo type="percent" val="67"/>
      </iconSet>
    </cfRule>
  </conditionalFormatting>
  <conditionalFormatting sqref="F3">
    <cfRule type="iconSet" priority="93">
      <iconSet iconSet="3Symbols2">
        <cfvo type="percent" val="0"/>
        <cfvo type="percent" val="33"/>
        <cfvo type="percent" val="67"/>
      </iconSet>
    </cfRule>
  </conditionalFormatting>
  <conditionalFormatting sqref="F4">
    <cfRule type="iconSet" priority="92">
      <iconSet iconSet="3Symbols2">
        <cfvo type="percent" val="0"/>
        <cfvo type="percent" val="33"/>
        <cfvo type="percent" val="67"/>
      </iconSet>
    </cfRule>
  </conditionalFormatting>
  <conditionalFormatting sqref="F5">
    <cfRule type="iconSet" priority="91">
      <iconSet iconSet="3Symbols2">
        <cfvo type="percent" val="0"/>
        <cfvo type="percent" val="33"/>
        <cfvo type="percent" val="67"/>
      </iconSet>
    </cfRule>
  </conditionalFormatting>
  <conditionalFormatting sqref="F6">
    <cfRule type="iconSet" priority="90">
      <iconSet iconSet="3Symbols2">
        <cfvo type="percent" val="0"/>
        <cfvo type="percent" val="33"/>
        <cfvo type="percent" val="67"/>
      </iconSet>
    </cfRule>
  </conditionalFormatting>
  <conditionalFormatting sqref="F7">
    <cfRule type="iconSet" priority="89">
      <iconSet iconSet="3Symbols2">
        <cfvo type="percent" val="0"/>
        <cfvo type="percent" val="33"/>
        <cfvo type="percent" val="67"/>
      </iconSet>
    </cfRule>
  </conditionalFormatting>
  <conditionalFormatting sqref="F8">
    <cfRule type="iconSet" priority="88">
      <iconSet iconSet="3Symbols2">
        <cfvo type="percent" val="0"/>
        <cfvo type="percent" val="33"/>
        <cfvo type="percent" val="67"/>
      </iconSet>
    </cfRule>
  </conditionalFormatting>
  <conditionalFormatting sqref="F9">
    <cfRule type="iconSet" priority="87">
      <iconSet iconSet="3Symbols2">
        <cfvo type="percent" val="0"/>
        <cfvo type="percent" val="33"/>
        <cfvo type="percent" val="67"/>
      </iconSet>
    </cfRule>
  </conditionalFormatting>
  <conditionalFormatting sqref="F10">
    <cfRule type="iconSet" priority="86">
      <iconSet iconSet="3Symbols2">
        <cfvo type="percent" val="0"/>
        <cfvo type="percent" val="33"/>
        <cfvo type="percent" val="67"/>
      </iconSet>
    </cfRule>
  </conditionalFormatting>
  <conditionalFormatting sqref="F11">
    <cfRule type="iconSet" priority="85">
      <iconSet iconSet="3Symbols2">
        <cfvo type="percent" val="0"/>
        <cfvo type="percent" val="33"/>
        <cfvo type="percent" val="67"/>
      </iconSet>
    </cfRule>
  </conditionalFormatting>
  <conditionalFormatting sqref="F12">
    <cfRule type="iconSet" priority="84">
      <iconSet iconSet="3Symbols2">
        <cfvo type="percent" val="0"/>
        <cfvo type="percent" val="33"/>
        <cfvo type="percent" val="67"/>
      </iconSet>
    </cfRule>
  </conditionalFormatting>
  <conditionalFormatting sqref="F13">
    <cfRule type="iconSet" priority="83">
      <iconSet iconSet="3Symbols2">
        <cfvo type="percent" val="0"/>
        <cfvo type="percent" val="33"/>
        <cfvo type="percent" val="67"/>
      </iconSet>
    </cfRule>
  </conditionalFormatting>
  <conditionalFormatting sqref="F14">
    <cfRule type="iconSet" priority="82">
      <iconSet iconSet="3Symbols2">
        <cfvo type="percent" val="0"/>
        <cfvo type="percent" val="33"/>
        <cfvo type="percent" val="67"/>
      </iconSet>
    </cfRule>
  </conditionalFormatting>
  <conditionalFormatting sqref="F15">
    <cfRule type="iconSet" priority="81">
      <iconSet iconSet="3Symbols2">
        <cfvo type="percent" val="0"/>
        <cfvo type="percent" val="33"/>
        <cfvo type="percent" val="67"/>
      </iconSet>
    </cfRule>
  </conditionalFormatting>
  <conditionalFormatting sqref="F16">
    <cfRule type="iconSet" priority="80">
      <iconSet iconSet="3Symbols2">
        <cfvo type="percent" val="0"/>
        <cfvo type="percent" val="33"/>
        <cfvo type="percent" val="67"/>
      </iconSet>
    </cfRule>
  </conditionalFormatting>
  <conditionalFormatting sqref="F17">
    <cfRule type="iconSet" priority="79">
      <iconSet iconSet="3Symbols2">
        <cfvo type="percent" val="0"/>
        <cfvo type="percent" val="33"/>
        <cfvo type="percent" val="67"/>
      </iconSet>
    </cfRule>
  </conditionalFormatting>
  <conditionalFormatting sqref="F18">
    <cfRule type="iconSet" priority="78">
      <iconSet iconSet="3Symbols2">
        <cfvo type="percent" val="0"/>
        <cfvo type="percent" val="33"/>
        <cfvo type="percent" val="67"/>
      </iconSet>
    </cfRule>
  </conditionalFormatting>
  <conditionalFormatting sqref="F19">
    <cfRule type="iconSet" priority="77">
      <iconSet iconSet="3Symbols2">
        <cfvo type="percent" val="0"/>
        <cfvo type="percent" val="33"/>
        <cfvo type="percent" val="67"/>
      </iconSet>
    </cfRule>
  </conditionalFormatting>
  <conditionalFormatting sqref="F20">
    <cfRule type="iconSet" priority="76">
      <iconSet iconSet="3Symbols2">
        <cfvo type="percent" val="0"/>
        <cfvo type="percent" val="33"/>
        <cfvo type="percent" val="67"/>
      </iconSet>
    </cfRule>
  </conditionalFormatting>
  <conditionalFormatting sqref="F21">
    <cfRule type="iconSet" priority="75">
      <iconSet iconSet="3Symbols2">
        <cfvo type="percent" val="0"/>
        <cfvo type="percent" val="33"/>
        <cfvo type="percent" val="67"/>
      </iconSet>
    </cfRule>
  </conditionalFormatting>
  <conditionalFormatting sqref="F22:F37">
    <cfRule type="iconSet" priority="74">
      <iconSet iconSet="3Symbols2">
        <cfvo type="percent" val="0"/>
        <cfvo type="percent" val="33"/>
        <cfvo type="percent" val="67"/>
      </iconSet>
    </cfRule>
  </conditionalFormatting>
  <conditionalFormatting sqref="F38">
    <cfRule type="iconSet" priority="73">
      <iconSet iconSet="3Symbols2">
        <cfvo type="percent" val="0"/>
        <cfvo type="percent" val="33"/>
        <cfvo type="percent" val="67"/>
      </iconSet>
    </cfRule>
  </conditionalFormatting>
  <conditionalFormatting sqref="F39">
    <cfRule type="iconSet" priority="72">
      <iconSet iconSet="3Symbols2">
        <cfvo type="percent" val="0"/>
        <cfvo type="percent" val="33"/>
        <cfvo type="percent" val="67"/>
      </iconSet>
    </cfRule>
  </conditionalFormatting>
  <conditionalFormatting sqref="F40">
    <cfRule type="iconSet" priority="71">
      <iconSet iconSet="3Symbols2">
        <cfvo type="percent" val="0"/>
        <cfvo type="percent" val="33"/>
        <cfvo type="percent" val="67"/>
      </iconSet>
    </cfRule>
  </conditionalFormatting>
  <conditionalFormatting sqref="F41"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F42">
    <cfRule type="iconSet" priority="69">
      <iconSet iconSet="3Symbols2">
        <cfvo type="percent" val="0"/>
        <cfvo type="percent" val="33"/>
        <cfvo type="percent" val="67"/>
      </iconSet>
    </cfRule>
  </conditionalFormatting>
  <conditionalFormatting sqref="F43">
    <cfRule type="iconSet" priority="68">
      <iconSet iconSet="3Symbols2">
        <cfvo type="percent" val="0"/>
        <cfvo type="percent" val="33"/>
        <cfvo type="percent" val="67"/>
      </iconSet>
    </cfRule>
  </conditionalFormatting>
  <conditionalFormatting sqref="F44">
    <cfRule type="iconSet" priority="67">
      <iconSet iconSet="3Symbols2">
        <cfvo type="percent" val="0"/>
        <cfvo type="percent" val="33"/>
        <cfvo type="percent" val="67"/>
      </iconSet>
    </cfRule>
  </conditionalFormatting>
  <conditionalFormatting sqref="F45">
    <cfRule type="iconSet" priority="66">
      <iconSet iconSet="3Symbols2">
        <cfvo type="percent" val="0"/>
        <cfvo type="percent" val="33"/>
        <cfvo type="percent" val="67"/>
      </iconSet>
    </cfRule>
  </conditionalFormatting>
  <conditionalFormatting sqref="F46">
    <cfRule type="iconSet" priority="65">
      <iconSet iconSet="3Symbols2">
        <cfvo type="percent" val="0"/>
        <cfvo type="percent" val="33"/>
        <cfvo type="percent" val="67"/>
      </iconSet>
    </cfRule>
  </conditionalFormatting>
  <conditionalFormatting sqref="F47">
    <cfRule type="iconSet" priority="64">
      <iconSet iconSet="3Symbols2">
        <cfvo type="percent" val="0"/>
        <cfvo type="percent" val="33"/>
        <cfvo type="percent" val="67"/>
      </iconSet>
    </cfRule>
  </conditionalFormatting>
  <conditionalFormatting sqref="F48"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F49">
    <cfRule type="iconSet" priority="62">
      <iconSet iconSet="3Symbols2">
        <cfvo type="percent" val="0"/>
        <cfvo type="percent" val="33"/>
        <cfvo type="percent" val="67"/>
      </iconSet>
    </cfRule>
  </conditionalFormatting>
  <conditionalFormatting sqref="F50">
    <cfRule type="iconSet" priority="61">
      <iconSet iconSet="3Symbols2">
        <cfvo type="percent" val="0"/>
        <cfvo type="percent" val="33"/>
        <cfvo type="percent" val="67"/>
      </iconSet>
    </cfRule>
  </conditionalFormatting>
  <conditionalFormatting sqref="F51">
    <cfRule type="iconSet" priority="60">
      <iconSet iconSet="3Symbols2">
        <cfvo type="percent" val="0"/>
        <cfvo type="percent" val="33"/>
        <cfvo type="percent" val="67"/>
      </iconSet>
    </cfRule>
  </conditionalFormatting>
  <conditionalFormatting sqref="F52">
    <cfRule type="iconSet" priority="59">
      <iconSet iconSet="3Symbols2">
        <cfvo type="percent" val="0"/>
        <cfvo type="percent" val="33"/>
        <cfvo type="percent" val="67"/>
      </iconSet>
    </cfRule>
  </conditionalFormatting>
  <conditionalFormatting sqref="F53">
    <cfRule type="iconSet" priority="58">
      <iconSet iconSet="3Symbols2">
        <cfvo type="percent" val="0"/>
        <cfvo type="percent" val="33"/>
        <cfvo type="percent" val="67"/>
      </iconSet>
    </cfRule>
  </conditionalFormatting>
  <conditionalFormatting sqref="F54">
    <cfRule type="iconSet" priority="57">
      <iconSet iconSet="3Symbols2">
        <cfvo type="percent" val="0"/>
        <cfvo type="percent" val="33"/>
        <cfvo type="percent" val="67"/>
      </iconSet>
    </cfRule>
  </conditionalFormatting>
  <conditionalFormatting sqref="F55"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F56">
    <cfRule type="iconSet" priority="55">
      <iconSet iconSet="3Symbols2">
        <cfvo type="percent" val="0"/>
        <cfvo type="percent" val="33"/>
        <cfvo type="percent" val="67"/>
      </iconSet>
    </cfRule>
  </conditionalFormatting>
  <conditionalFormatting sqref="F57">
    <cfRule type="iconSet" priority="54">
      <iconSet iconSet="3Symbols2">
        <cfvo type="percent" val="0"/>
        <cfvo type="percent" val="33"/>
        <cfvo type="percent" val="67"/>
      </iconSet>
    </cfRule>
  </conditionalFormatting>
  <conditionalFormatting sqref="F58">
    <cfRule type="iconSet" priority="53">
      <iconSet iconSet="3Symbols2">
        <cfvo type="percent" val="0"/>
        <cfvo type="percent" val="33"/>
        <cfvo type="percent" val="67"/>
      </iconSet>
    </cfRule>
  </conditionalFormatting>
  <conditionalFormatting sqref="F59">
    <cfRule type="iconSet" priority="52">
      <iconSet iconSet="3Symbols2">
        <cfvo type="percent" val="0"/>
        <cfvo type="percent" val="33"/>
        <cfvo type="percent" val="67"/>
      </iconSet>
    </cfRule>
  </conditionalFormatting>
  <conditionalFormatting sqref="F60">
    <cfRule type="iconSet" priority="51">
      <iconSet iconSet="3Symbols2">
        <cfvo type="percent" val="0"/>
        <cfvo type="percent" val="33"/>
        <cfvo type="percent" val="67"/>
      </iconSet>
    </cfRule>
  </conditionalFormatting>
  <conditionalFormatting sqref="F61">
    <cfRule type="iconSet" priority="50">
      <iconSet iconSet="3Symbols2">
        <cfvo type="percent" val="0"/>
        <cfvo type="percent" val="33"/>
        <cfvo type="percent" val="67"/>
      </iconSet>
    </cfRule>
  </conditionalFormatting>
  <conditionalFormatting sqref="F62"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F63">
    <cfRule type="iconSet" priority="48">
      <iconSet iconSet="3Symbols2">
        <cfvo type="percent" val="0"/>
        <cfvo type="percent" val="33"/>
        <cfvo type="percent" val="67"/>
      </iconSet>
    </cfRule>
  </conditionalFormatting>
  <conditionalFormatting sqref="R2">
    <cfRule type="iconSet" priority="47">
      <iconSet iconSet="3Symbols2">
        <cfvo type="percent" val="0"/>
        <cfvo type="percent" val="33"/>
        <cfvo type="percent" val="67"/>
      </iconSet>
    </cfRule>
  </conditionalFormatting>
  <conditionalFormatting sqref="R3">
    <cfRule type="iconSet" priority="46">
      <iconSet iconSet="3Symbols2">
        <cfvo type="percent" val="0"/>
        <cfvo type="percent" val="33"/>
        <cfvo type="percent" val="67"/>
      </iconSet>
    </cfRule>
  </conditionalFormatting>
  <conditionalFormatting sqref="R4">
    <cfRule type="iconSet" priority="45">
      <iconSet iconSet="3Symbols2">
        <cfvo type="percent" val="0"/>
        <cfvo type="percent" val="33"/>
        <cfvo type="percent" val="67"/>
      </iconSet>
    </cfRule>
  </conditionalFormatting>
  <conditionalFormatting sqref="R5">
    <cfRule type="iconSet" priority="44">
      <iconSet iconSet="3Symbols2">
        <cfvo type="percent" val="0"/>
        <cfvo type="percent" val="33"/>
        <cfvo type="percent" val="67"/>
      </iconSet>
    </cfRule>
  </conditionalFormatting>
  <conditionalFormatting sqref="R6">
    <cfRule type="iconSet" priority="43">
      <iconSet iconSet="3Symbols2">
        <cfvo type="percent" val="0"/>
        <cfvo type="percent" val="33"/>
        <cfvo type="percent" val="67"/>
      </iconSet>
    </cfRule>
  </conditionalFormatting>
  <conditionalFormatting sqref="R7"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R8">
    <cfRule type="iconSet" priority="41">
      <iconSet iconSet="3Symbols2">
        <cfvo type="percent" val="0"/>
        <cfvo type="percent" val="33"/>
        <cfvo type="percent" val="67"/>
      </iconSet>
    </cfRule>
  </conditionalFormatting>
  <conditionalFormatting sqref="R9">
    <cfRule type="iconSet" priority="40">
      <iconSet iconSet="3Symbols2">
        <cfvo type="percent" val="0"/>
        <cfvo type="percent" val="33"/>
        <cfvo type="percent" val="67"/>
      </iconSet>
    </cfRule>
  </conditionalFormatting>
  <conditionalFormatting sqref="R10">
    <cfRule type="iconSet" priority="39">
      <iconSet iconSet="3Symbols2">
        <cfvo type="percent" val="0"/>
        <cfvo type="percent" val="33"/>
        <cfvo type="percent" val="67"/>
      </iconSet>
    </cfRule>
  </conditionalFormatting>
  <conditionalFormatting sqref="R11">
    <cfRule type="iconSet" priority="38">
      <iconSet iconSet="3Symbols2">
        <cfvo type="percent" val="0"/>
        <cfvo type="percent" val="33"/>
        <cfvo type="percent" val="67"/>
      </iconSet>
    </cfRule>
  </conditionalFormatting>
  <conditionalFormatting sqref="R12">
    <cfRule type="iconSet" priority="37">
      <iconSet iconSet="3Symbols2">
        <cfvo type="percent" val="0"/>
        <cfvo type="percent" val="33"/>
        <cfvo type="percent" val="67"/>
      </iconSet>
    </cfRule>
  </conditionalFormatting>
  <conditionalFormatting sqref="R13">
    <cfRule type="iconSet" priority="36">
      <iconSet iconSet="3Symbols2">
        <cfvo type="percent" val="0"/>
        <cfvo type="percent" val="33"/>
        <cfvo type="percent" val="67"/>
      </iconSet>
    </cfRule>
  </conditionalFormatting>
  <conditionalFormatting sqref="R14"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R15">
    <cfRule type="iconSet" priority="34">
      <iconSet iconSet="3Symbols2">
        <cfvo type="percent" val="0"/>
        <cfvo type="percent" val="33"/>
        <cfvo type="percent" val="67"/>
      </iconSet>
    </cfRule>
  </conditionalFormatting>
  <conditionalFormatting sqref="R16">
    <cfRule type="iconSet" priority="33">
      <iconSet iconSet="3Symbols2">
        <cfvo type="percent" val="0"/>
        <cfvo type="percent" val="33"/>
        <cfvo type="percent" val="67"/>
      </iconSet>
    </cfRule>
  </conditionalFormatting>
  <conditionalFormatting sqref="R17">
    <cfRule type="iconSet" priority="32">
      <iconSet iconSet="3Symbols2">
        <cfvo type="percent" val="0"/>
        <cfvo type="percent" val="33"/>
        <cfvo type="percent" val="67"/>
      </iconSet>
    </cfRule>
  </conditionalFormatting>
  <conditionalFormatting sqref="R18">
    <cfRule type="iconSet" priority="31">
      <iconSet iconSet="3Symbols2">
        <cfvo type="percent" val="0"/>
        <cfvo type="percent" val="33"/>
        <cfvo type="percent" val="67"/>
      </iconSet>
    </cfRule>
  </conditionalFormatting>
  <conditionalFormatting sqref="R19">
    <cfRule type="iconSet" priority="30">
      <iconSet iconSet="3Symbols2">
        <cfvo type="percent" val="0"/>
        <cfvo type="percent" val="33"/>
        <cfvo type="percent" val="67"/>
      </iconSet>
    </cfRule>
  </conditionalFormatting>
  <conditionalFormatting sqref="R20">
    <cfRule type="iconSet" priority="29">
      <iconSet iconSet="3Symbols2">
        <cfvo type="percent" val="0"/>
        <cfvo type="percent" val="33"/>
        <cfvo type="percent" val="67"/>
      </iconSet>
    </cfRule>
  </conditionalFormatting>
  <conditionalFormatting sqref="R21"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AB2:AB17">
    <cfRule type="iconSet" priority="27">
      <iconSet iconSet="3Symbols2">
        <cfvo type="percent" val="0"/>
        <cfvo type="percent" val="33"/>
        <cfvo type="percent" val="67"/>
      </iconSet>
    </cfRule>
  </conditionalFormatting>
  <conditionalFormatting sqref="AB18">
    <cfRule type="iconSet" priority="26">
      <iconSet iconSet="3Symbols2">
        <cfvo type="percent" val="0"/>
        <cfvo type="percent" val="33"/>
        <cfvo type="percent" val="67"/>
      </iconSet>
    </cfRule>
  </conditionalFormatting>
  <conditionalFormatting sqref="AB19">
    <cfRule type="iconSet" priority="25">
      <iconSet iconSet="3Symbols2">
        <cfvo type="percent" val="0"/>
        <cfvo type="percent" val="33"/>
        <cfvo type="percent" val="67"/>
      </iconSet>
    </cfRule>
  </conditionalFormatting>
  <conditionalFormatting sqref="AB20">
    <cfRule type="iconSet" priority="24">
      <iconSet iconSet="3Symbols2">
        <cfvo type="percent" val="0"/>
        <cfvo type="percent" val="33"/>
        <cfvo type="percent" val="67"/>
      </iconSet>
    </cfRule>
  </conditionalFormatting>
  <conditionalFormatting sqref="AB21">
    <cfRule type="iconSet" priority="23">
      <iconSet iconSet="3Symbols2">
        <cfvo type="percent" val="0"/>
        <cfvo type="percent" val="33"/>
        <cfvo type="percent" val="67"/>
      </iconSet>
    </cfRule>
  </conditionalFormatting>
  <conditionalFormatting sqref="AB22">
    <cfRule type="iconSet" priority="22">
      <iconSet iconSet="3Symbols2">
        <cfvo type="percent" val="0"/>
        <cfvo type="percent" val="33"/>
        <cfvo type="percent" val="67"/>
      </iconSet>
    </cfRule>
  </conditionalFormatting>
  <conditionalFormatting sqref="AB23"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AB24">
    <cfRule type="iconSet" priority="20">
      <iconSet iconSet="3Symbols2">
        <cfvo type="percent" val="0"/>
        <cfvo type="percent" val="33"/>
        <cfvo type="percent" val="67"/>
      </iconSet>
    </cfRule>
  </conditionalFormatting>
  <conditionalFormatting sqref="AB25">
    <cfRule type="iconSet" priority="19">
      <iconSet iconSet="3Symbols2">
        <cfvo type="percent" val="0"/>
        <cfvo type="percent" val="33"/>
        <cfvo type="percent" val="67"/>
      </iconSet>
    </cfRule>
  </conditionalFormatting>
  <conditionalFormatting sqref="AB26">
    <cfRule type="iconSet" priority="18">
      <iconSet iconSet="3Symbols2">
        <cfvo type="percent" val="0"/>
        <cfvo type="percent" val="33"/>
        <cfvo type="percent" val="67"/>
      </iconSet>
    </cfRule>
  </conditionalFormatting>
  <conditionalFormatting sqref="AB27">
    <cfRule type="iconSet" priority="17">
      <iconSet iconSet="3Symbols2">
        <cfvo type="percent" val="0"/>
        <cfvo type="percent" val="33"/>
        <cfvo type="percent" val="67"/>
      </iconSet>
    </cfRule>
  </conditionalFormatting>
  <conditionalFormatting sqref="AB28">
    <cfRule type="iconSet" priority="16">
      <iconSet iconSet="3Symbols2">
        <cfvo type="percent" val="0"/>
        <cfvo type="percent" val="33"/>
        <cfvo type="percent" val="67"/>
      </iconSet>
    </cfRule>
  </conditionalFormatting>
  <conditionalFormatting sqref="AB29">
    <cfRule type="iconSet" priority="15">
      <iconSet iconSet="3Symbols2">
        <cfvo type="percent" val="0"/>
        <cfvo type="percent" val="33"/>
        <cfvo type="percent" val="67"/>
      </iconSet>
    </cfRule>
  </conditionalFormatting>
  <conditionalFormatting sqref="AB30"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AB31">
    <cfRule type="iconSet" priority="13">
      <iconSet iconSet="3Symbols2">
        <cfvo type="percent" val="0"/>
        <cfvo type="percent" val="33"/>
        <cfvo type="percent" val="67"/>
      </iconSet>
    </cfRule>
  </conditionalFormatting>
  <conditionalFormatting sqref="AB32">
    <cfRule type="iconSet" priority="12">
      <iconSet iconSet="3Symbols2">
        <cfvo type="percent" val="0"/>
        <cfvo type="percent" val="33"/>
        <cfvo type="percent" val="67"/>
      </iconSet>
    </cfRule>
  </conditionalFormatting>
  <conditionalFormatting sqref="AB33">
    <cfRule type="iconSet" priority="11">
      <iconSet iconSet="3Symbols2">
        <cfvo type="percent" val="0"/>
        <cfvo type="percent" val="33"/>
        <cfvo type="percent" val="67"/>
      </iconSet>
    </cfRule>
  </conditionalFormatting>
  <conditionalFormatting sqref="AB34"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AB35">
    <cfRule type="iconSet" priority="9">
      <iconSet iconSet="3Symbols2">
        <cfvo type="percent" val="0"/>
        <cfvo type="percent" val="33"/>
        <cfvo type="percent" val="67"/>
      </iconSet>
    </cfRule>
  </conditionalFormatting>
  <conditionalFormatting sqref="AB36">
    <cfRule type="iconSet" priority="8">
      <iconSet iconSet="3Symbols2">
        <cfvo type="percent" val="0"/>
        <cfvo type="percent" val="33"/>
        <cfvo type="percent" val="67"/>
      </iconSet>
    </cfRule>
  </conditionalFormatting>
  <conditionalFormatting sqref="AB37">
    <cfRule type="iconSet" priority="7">
      <iconSet iconSet="3Symbols2">
        <cfvo type="percent" val="0"/>
        <cfvo type="percent" val="33"/>
        <cfvo type="percent" val="67"/>
      </iconSet>
    </cfRule>
  </conditionalFormatting>
  <conditionalFormatting sqref="AB38">
    <cfRule type="iconSet" priority="6">
      <iconSet iconSet="3Symbols2">
        <cfvo type="percent" val="0"/>
        <cfvo type="percent" val="33"/>
        <cfvo type="percent" val="67"/>
      </iconSet>
    </cfRule>
  </conditionalFormatting>
  <conditionalFormatting sqref="AB39">
    <cfRule type="iconSet" priority="5">
      <iconSet iconSet="3Symbols2">
        <cfvo type="percent" val="0"/>
        <cfvo type="percent" val="33"/>
        <cfvo type="percent" val="67"/>
      </iconSet>
    </cfRule>
  </conditionalFormatting>
  <conditionalFormatting sqref="AB40"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AB41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AB42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AB43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DE3D-C344-4515-88BE-7F2C7EBB92ED}">
  <dimension ref="A1:AK136"/>
  <sheetViews>
    <sheetView tabSelected="1" topLeftCell="A7" workbookViewId="0">
      <selection activeCell="M9" sqref="M9"/>
    </sheetView>
  </sheetViews>
  <sheetFormatPr baseColWidth="10" defaultRowHeight="15" x14ac:dyDescent="0.25"/>
  <cols>
    <col min="1" max="1" width="17.7109375" customWidth="1"/>
    <col min="2" max="2" width="5.28515625" customWidth="1"/>
    <col min="3" max="3" width="5.140625" customWidth="1"/>
    <col min="4" max="4" width="4.85546875" customWidth="1"/>
    <col min="5" max="5" width="5" customWidth="1"/>
    <col min="6" max="6" width="9" style="9" customWidth="1"/>
    <col min="7" max="7" width="7.7109375" style="9" customWidth="1"/>
    <col min="11" max="11" width="17.28515625" customWidth="1"/>
    <col min="23" max="24" width="11.5703125" style="9"/>
  </cols>
  <sheetData>
    <row r="1" spans="1:37" x14ac:dyDescent="0.25">
      <c r="A1" s="22" t="s">
        <v>289</v>
      </c>
      <c r="B1" s="22">
        <f>SUM(B2:B136)</f>
        <v>60</v>
      </c>
      <c r="C1" s="22">
        <f>SUM(C2:C136)</f>
        <v>50</v>
      </c>
      <c r="D1" s="22">
        <f>SUM(D2:D136)</f>
        <v>944</v>
      </c>
      <c r="E1" s="22">
        <f>SUM(E2:E136)</f>
        <v>364</v>
      </c>
      <c r="F1" s="37">
        <f>36/135</f>
        <v>0.26666666666666666</v>
      </c>
      <c r="G1" s="37">
        <f>111/135</f>
        <v>0.82222222222222219</v>
      </c>
      <c r="H1" s="23">
        <f>(C1+E1)/(B1+C1+D1+E1)</f>
        <v>0.29196050775740479</v>
      </c>
      <c r="I1" s="24">
        <f>G1/F1</f>
        <v>3.083333333333333</v>
      </c>
      <c r="L1" t="s">
        <v>7</v>
      </c>
      <c r="M1" t="s">
        <v>8</v>
      </c>
      <c r="N1" t="s">
        <v>290</v>
      </c>
      <c r="O1" t="s">
        <v>302</v>
      </c>
      <c r="R1" s="22" t="s">
        <v>298</v>
      </c>
      <c r="S1" s="22">
        <f>SUM(S2:S33)</f>
        <v>32</v>
      </c>
      <c r="T1" s="22">
        <f>SUM(T2:T33)</f>
        <v>9</v>
      </c>
      <c r="U1" s="22">
        <f>SUM(U2:U33)</f>
        <v>255</v>
      </c>
      <c r="V1" s="22">
        <f>SUM(V2:V33)</f>
        <v>63</v>
      </c>
      <c r="W1" s="37">
        <f>2/32</f>
        <v>6.25E-2</v>
      </c>
      <c r="X1" s="37">
        <f>31/32</f>
        <v>0.96875</v>
      </c>
      <c r="Y1" s="23">
        <f>(T1+V1)/(S1+T1+U1+V1)</f>
        <v>0.20055710306406685</v>
      </c>
      <c r="Z1" s="24">
        <f>X1/W1</f>
        <v>15.5</v>
      </c>
      <c r="AC1" s="22" t="s">
        <v>297</v>
      </c>
      <c r="AD1" s="22">
        <f>SUM(AD2:AD104)</f>
        <v>28</v>
      </c>
      <c r="AE1" s="22">
        <f>SUM(AE2:AE104)</f>
        <v>41</v>
      </c>
      <c r="AF1" s="22">
        <f>SUM(AF2:AF104)</f>
        <v>689</v>
      </c>
      <c r="AG1" s="22">
        <f>SUM(AG2:AG104)</f>
        <v>301</v>
      </c>
      <c r="AH1" s="23">
        <f>34/103</f>
        <v>0.3300970873786408</v>
      </c>
      <c r="AI1" s="23">
        <f>80/103</f>
        <v>0.77669902912621358</v>
      </c>
      <c r="AJ1" s="23">
        <f>(AE1+AG1)/(AD1+AE1+AF1+AG1)</f>
        <v>0.32294617563739375</v>
      </c>
      <c r="AK1" s="24">
        <f>AI1/AH1</f>
        <v>2.3529411764705879</v>
      </c>
    </row>
    <row r="2" spans="1:37" s="9" customFormat="1" x14ac:dyDescent="0.25">
      <c r="A2" s="9" t="s">
        <v>31</v>
      </c>
      <c r="B2" s="9">
        <v>1</v>
      </c>
      <c r="C2" s="9">
        <v>0</v>
      </c>
      <c r="D2" s="9">
        <v>5</v>
      </c>
      <c r="E2" s="9">
        <v>3</v>
      </c>
      <c r="F2" s="12" t="b">
        <v>0</v>
      </c>
      <c r="G2" s="13" t="b">
        <v>1</v>
      </c>
      <c r="K2" s="9" t="s">
        <v>292</v>
      </c>
      <c r="L2" s="40">
        <f>36/135</f>
        <v>0.26666666666666666</v>
      </c>
      <c r="M2" s="41">
        <f>111/135</f>
        <v>0.82222222222222219</v>
      </c>
      <c r="N2" s="28">
        <v>0.29199999999999998</v>
      </c>
      <c r="O2" s="32">
        <f>M2/L2</f>
        <v>3.083333333333333</v>
      </c>
      <c r="R2" s="9" t="s">
        <v>31</v>
      </c>
      <c r="S2" s="9">
        <v>1</v>
      </c>
      <c r="T2" s="9">
        <v>0</v>
      </c>
      <c r="U2" s="9">
        <v>5</v>
      </c>
      <c r="V2" s="9">
        <v>3</v>
      </c>
      <c r="W2" s="12" t="b">
        <v>0</v>
      </c>
      <c r="X2" s="13" t="b">
        <v>1</v>
      </c>
      <c r="AC2" t="s">
        <v>122</v>
      </c>
      <c r="AD2">
        <v>0</v>
      </c>
      <c r="AE2">
        <v>0</v>
      </c>
      <c r="AF2">
        <v>3</v>
      </c>
      <c r="AG2">
        <v>6</v>
      </c>
      <c r="AH2" s="10" t="b">
        <v>0</v>
      </c>
      <c r="AI2" s="11" t="b">
        <v>0</v>
      </c>
    </row>
    <row r="3" spans="1:37" s="9" customFormat="1" x14ac:dyDescent="0.25">
      <c r="A3" s="9" t="s">
        <v>32</v>
      </c>
      <c r="B3" s="9">
        <v>1</v>
      </c>
      <c r="C3" s="9">
        <v>0</v>
      </c>
      <c r="D3" s="9">
        <v>3</v>
      </c>
      <c r="E3" s="9">
        <v>1</v>
      </c>
      <c r="F3" s="12" t="b">
        <v>0</v>
      </c>
      <c r="G3" s="13" t="b">
        <v>1</v>
      </c>
      <c r="K3" s="9" t="s">
        <v>293</v>
      </c>
      <c r="L3" s="41">
        <f>26/62</f>
        <v>0.41935483870967744</v>
      </c>
      <c r="M3" s="41">
        <f>55/62</f>
        <v>0.88709677419354838</v>
      </c>
      <c r="N3" s="28">
        <v>0.33800000000000002</v>
      </c>
      <c r="O3" s="32">
        <f t="shared" ref="O3:O9" si="0">M3/L3</f>
        <v>2.1153846153846154</v>
      </c>
      <c r="R3" s="9" t="s">
        <v>32</v>
      </c>
      <c r="S3" s="9">
        <v>1</v>
      </c>
      <c r="T3" s="9">
        <v>0</v>
      </c>
      <c r="U3" s="9">
        <v>3</v>
      </c>
      <c r="V3" s="9">
        <v>1</v>
      </c>
      <c r="W3" s="12" t="b">
        <v>0</v>
      </c>
      <c r="X3" s="13" t="b">
        <v>1</v>
      </c>
      <c r="AC3" t="s">
        <v>123</v>
      </c>
      <c r="AD3">
        <v>0</v>
      </c>
      <c r="AE3">
        <v>1</v>
      </c>
      <c r="AF3">
        <v>3</v>
      </c>
      <c r="AG3">
        <v>4</v>
      </c>
      <c r="AH3" s="10" t="b">
        <v>1</v>
      </c>
      <c r="AI3" s="11" t="b">
        <v>0</v>
      </c>
    </row>
    <row r="4" spans="1:37" s="9" customFormat="1" x14ac:dyDescent="0.25">
      <c r="A4" s="9" t="s">
        <v>33</v>
      </c>
      <c r="B4" s="9">
        <v>1</v>
      </c>
      <c r="C4" s="9">
        <v>0</v>
      </c>
      <c r="D4" s="9">
        <v>9</v>
      </c>
      <c r="E4" s="9">
        <v>1</v>
      </c>
      <c r="F4" s="12" t="b">
        <v>0</v>
      </c>
      <c r="G4" s="13" t="b">
        <v>1</v>
      </c>
      <c r="K4" s="9" t="s">
        <v>294</v>
      </c>
      <c r="L4" s="4">
        <f>0/3</f>
        <v>0</v>
      </c>
      <c r="M4" s="4">
        <f>3/3</f>
        <v>1</v>
      </c>
      <c r="N4" s="4">
        <f>15/42</f>
        <v>0.35714285714285715</v>
      </c>
      <c r="O4" s="32" t="e">
        <f t="shared" si="0"/>
        <v>#DIV/0!</v>
      </c>
      <c r="R4" s="9" t="s">
        <v>33</v>
      </c>
      <c r="S4" s="9">
        <v>1</v>
      </c>
      <c r="T4" s="9">
        <v>0</v>
      </c>
      <c r="U4" s="9">
        <v>9</v>
      </c>
      <c r="V4" s="9">
        <v>1</v>
      </c>
      <c r="W4" s="12" t="b">
        <v>0</v>
      </c>
      <c r="X4" s="13" t="b">
        <v>1</v>
      </c>
      <c r="AC4" t="s">
        <v>124</v>
      </c>
      <c r="AD4">
        <v>1</v>
      </c>
      <c r="AE4">
        <v>0</v>
      </c>
      <c r="AF4">
        <v>9</v>
      </c>
      <c r="AG4">
        <v>3</v>
      </c>
      <c r="AH4" s="10" t="b">
        <v>0</v>
      </c>
      <c r="AI4" s="11" t="b">
        <v>1</v>
      </c>
    </row>
    <row r="5" spans="1:37" s="9" customFormat="1" x14ac:dyDescent="0.25">
      <c r="A5" s="9" t="s">
        <v>34</v>
      </c>
      <c r="B5" s="9">
        <v>2</v>
      </c>
      <c r="C5" s="9">
        <v>1</v>
      </c>
      <c r="D5" s="9">
        <v>6</v>
      </c>
      <c r="E5" s="9">
        <v>3</v>
      </c>
      <c r="F5" s="12" t="b">
        <v>0</v>
      </c>
      <c r="G5" s="13" t="b">
        <v>1</v>
      </c>
      <c r="K5" s="9" t="s">
        <v>295</v>
      </c>
      <c r="L5" s="4">
        <f>5/25</f>
        <v>0.2</v>
      </c>
      <c r="M5" s="4">
        <f>20/25</f>
        <v>0.8</v>
      </c>
      <c r="N5" s="28">
        <v>0.32300000000000001</v>
      </c>
      <c r="O5" s="32">
        <f t="shared" si="0"/>
        <v>4</v>
      </c>
      <c r="R5" s="9" t="s">
        <v>34</v>
      </c>
      <c r="S5" s="9">
        <v>2</v>
      </c>
      <c r="T5" s="9">
        <v>1</v>
      </c>
      <c r="U5" s="9">
        <v>6</v>
      </c>
      <c r="V5" s="9">
        <v>3</v>
      </c>
      <c r="W5" s="12" t="b">
        <v>0</v>
      </c>
      <c r="X5" s="13" t="b">
        <v>1</v>
      </c>
      <c r="AC5" t="s">
        <v>125</v>
      </c>
      <c r="AD5">
        <v>0</v>
      </c>
      <c r="AE5">
        <v>1</v>
      </c>
      <c r="AF5">
        <v>7</v>
      </c>
      <c r="AG5">
        <v>2</v>
      </c>
      <c r="AH5" s="10" t="b">
        <v>0</v>
      </c>
      <c r="AI5" s="11" t="b">
        <v>1</v>
      </c>
    </row>
    <row r="6" spans="1:37" s="9" customFormat="1" x14ac:dyDescent="0.25">
      <c r="A6" s="9" t="s">
        <v>35</v>
      </c>
      <c r="B6" s="9">
        <v>1</v>
      </c>
      <c r="C6" s="9">
        <v>0</v>
      </c>
      <c r="D6" s="9">
        <v>7</v>
      </c>
      <c r="E6" s="9">
        <v>4</v>
      </c>
      <c r="F6" s="12" t="b">
        <v>0</v>
      </c>
      <c r="G6" s="13" t="b">
        <v>1</v>
      </c>
      <c r="K6" s="25" t="s">
        <v>291</v>
      </c>
      <c r="L6" s="26">
        <v>0.4</v>
      </c>
      <c r="M6" s="26">
        <v>1</v>
      </c>
      <c r="N6" s="28">
        <v>0.26</v>
      </c>
      <c r="O6" s="32">
        <f t="shared" si="0"/>
        <v>2.5</v>
      </c>
      <c r="R6" s="9" t="s">
        <v>35</v>
      </c>
      <c r="S6" s="9">
        <v>1</v>
      </c>
      <c r="T6" s="9">
        <v>0</v>
      </c>
      <c r="U6" s="9">
        <v>7</v>
      </c>
      <c r="V6" s="9">
        <v>4</v>
      </c>
      <c r="W6" s="12" t="b">
        <v>0</v>
      </c>
      <c r="X6" s="13" t="b">
        <v>1</v>
      </c>
      <c r="AC6" t="s">
        <v>126</v>
      </c>
      <c r="AD6">
        <v>0</v>
      </c>
      <c r="AE6">
        <v>0</v>
      </c>
      <c r="AF6">
        <v>2</v>
      </c>
      <c r="AG6">
        <v>1</v>
      </c>
      <c r="AH6" s="10" t="b">
        <v>0</v>
      </c>
      <c r="AI6" s="11" t="b">
        <v>0</v>
      </c>
    </row>
    <row r="7" spans="1:37" s="9" customFormat="1" x14ac:dyDescent="0.25">
      <c r="A7" s="9" t="s">
        <v>36</v>
      </c>
      <c r="B7" s="9">
        <v>0</v>
      </c>
      <c r="C7" s="9">
        <v>0</v>
      </c>
      <c r="D7" s="9">
        <v>9</v>
      </c>
      <c r="E7" s="9">
        <v>3</v>
      </c>
      <c r="F7" s="12" t="b">
        <v>0</v>
      </c>
      <c r="G7" s="13" t="b">
        <v>1</v>
      </c>
      <c r="K7" s="25" t="s">
        <v>296</v>
      </c>
      <c r="L7" s="26">
        <v>0.42857142857142855</v>
      </c>
      <c r="M7" s="26">
        <v>0.83333333333333337</v>
      </c>
      <c r="N7" s="28">
        <v>0.371</v>
      </c>
      <c r="O7" s="32">
        <f t="shared" si="0"/>
        <v>1.9444444444444446</v>
      </c>
      <c r="R7" s="9" t="s">
        <v>36</v>
      </c>
      <c r="S7" s="9">
        <v>0</v>
      </c>
      <c r="T7" s="9">
        <v>0</v>
      </c>
      <c r="U7" s="9">
        <v>9</v>
      </c>
      <c r="V7" s="9">
        <v>3</v>
      </c>
      <c r="W7" s="12" t="b">
        <v>0</v>
      </c>
      <c r="X7" s="13" t="b">
        <v>1</v>
      </c>
      <c r="AC7" t="s">
        <v>127</v>
      </c>
      <c r="AD7">
        <v>0</v>
      </c>
      <c r="AE7">
        <v>0</v>
      </c>
      <c r="AF7">
        <v>5</v>
      </c>
      <c r="AG7">
        <v>1</v>
      </c>
      <c r="AH7" s="10" t="b">
        <v>0</v>
      </c>
      <c r="AI7" s="11" t="b">
        <v>1</v>
      </c>
    </row>
    <row r="8" spans="1:37" s="9" customFormat="1" x14ac:dyDescent="0.25">
      <c r="A8" s="9" t="s">
        <v>40</v>
      </c>
      <c r="B8" s="9">
        <v>1</v>
      </c>
      <c r="C8" s="9">
        <v>0</v>
      </c>
      <c r="D8" s="9">
        <v>10</v>
      </c>
      <c r="E8" s="9">
        <v>2</v>
      </c>
      <c r="F8" s="12" t="b">
        <v>0</v>
      </c>
      <c r="G8" s="13" t="b">
        <v>1</v>
      </c>
      <c r="K8" s="22" t="s">
        <v>298</v>
      </c>
      <c r="L8" s="23">
        <v>6.25E-2</v>
      </c>
      <c r="M8" s="23">
        <v>0.96875</v>
      </c>
      <c r="N8" s="28">
        <v>0.20100000000000001</v>
      </c>
      <c r="O8" s="32">
        <f t="shared" si="0"/>
        <v>15.5</v>
      </c>
      <c r="R8" s="9" t="s">
        <v>40</v>
      </c>
      <c r="S8" s="9">
        <v>1</v>
      </c>
      <c r="T8" s="9">
        <v>0</v>
      </c>
      <c r="U8" s="9">
        <v>10</v>
      </c>
      <c r="V8" s="9">
        <v>2</v>
      </c>
      <c r="W8" s="12" t="b">
        <v>0</v>
      </c>
      <c r="X8" s="13" t="b">
        <v>1</v>
      </c>
      <c r="AC8" t="s">
        <v>128</v>
      </c>
      <c r="AD8">
        <v>0</v>
      </c>
      <c r="AE8">
        <v>1</v>
      </c>
      <c r="AF8">
        <v>3</v>
      </c>
      <c r="AG8">
        <v>1</v>
      </c>
      <c r="AH8" s="10" t="b">
        <v>0</v>
      </c>
      <c r="AI8" s="11" t="b">
        <v>1</v>
      </c>
    </row>
    <row r="9" spans="1:37" s="9" customFormat="1" x14ac:dyDescent="0.25">
      <c r="A9" s="9" t="s">
        <v>41</v>
      </c>
      <c r="B9" s="9">
        <v>1</v>
      </c>
      <c r="C9" s="9">
        <v>0</v>
      </c>
      <c r="D9" s="9">
        <v>9</v>
      </c>
      <c r="E9" s="9">
        <v>1</v>
      </c>
      <c r="F9" s="12" t="b">
        <v>0</v>
      </c>
      <c r="G9" s="13" t="b">
        <v>1</v>
      </c>
      <c r="K9" s="22" t="s">
        <v>297</v>
      </c>
      <c r="L9" s="23">
        <v>0.3300970873786408</v>
      </c>
      <c r="M9" s="23">
        <v>0.77669902912621358</v>
      </c>
      <c r="N9" s="28">
        <v>0.32200000000000001</v>
      </c>
      <c r="O9" s="32">
        <f t="shared" si="0"/>
        <v>2.3529411764705879</v>
      </c>
      <c r="R9" s="9" t="s">
        <v>41</v>
      </c>
      <c r="S9" s="9">
        <v>1</v>
      </c>
      <c r="T9" s="9">
        <v>0</v>
      </c>
      <c r="U9" s="9">
        <v>9</v>
      </c>
      <c r="V9" s="9">
        <v>1</v>
      </c>
      <c r="W9" s="12" t="b">
        <v>0</v>
      </c>
      <c r="X9" s="13" t="b">
        <v>1</v>
      </c>
      <c r="AC9" t="s">
        <v>129</v>
      </c>
      <c r="AD9">
        <v>0</v>
      </c>
      <c r="AE9">
        <v>0</v>
      </c>
      <c r="AF9">
        <v>8</v>
      </c>
      <c r="AG9">
        <v>1</v>
      </c>
      <c r="AH9" s="10" t="b">
        <v>0</v>
      </c>
      <c r="AI9" s="11" t="b">
        <v>1</v>
      </c>
    </row>
    <row r="10" spans="1:37" s="9" customFormat="1" x14ac:dyDescent="0.25">
      <c r="A10" s="9" t="s">
        <v>44</v>
      </c>
      <c r="B10" s="9">
        <v>1</v>
      </c>
      <c r="C10" s="9">
        <v>0</v>
      </c>
      <c r="D10" s="9">
        <v>11</v>
      </c>
      <c r="E10" s="9">
        <v>3</v>
      </c>
      <c r="F10" s="12" t="b">
        <v>1</v>
      </c>
      <c r="G10" s="13" t="b">
        <v>1</v>
      </c>
      <c r="R10" s="9" t="s">
        <v>44</v>
      </c>
      <c r="S10" s="9">
        <v>1</v>
      </c>
      <c r="T10" s="9">
        <v>0</v>
      </c>
      <c r="U10" s="9">
        <v>11</v>
      </c>
      <c r="V10" s="9">
        <v>3</v>
      </c>
      <c r="W10" s="12" t="b">
        <v>1</v>
      </c>
      <c r="X10" s="13" t="b">
        <v>1</v>
      </c>
      <c r="AC10" t="s">
        <v>130</v>
      </c>
      <c r="AD10">
        <v>0</v>
      </c>
      <c r="AE10">
        <v>0</v>
      </c>
      <c r="AF10">
        <v>5</v>
      </c>
      <c r="AG10">
        <v>1</v>
      </c>
      <c r="AH10" s="10" t="b">
        <v>0</v>
      </c>
      <c r="AI10" s="11" t="b">
        <v>1</v>
      </c>
    </row>
    <row r="11" spans="1:37" s="9" customFormat="1" x14ac:dyDescent="0.25">
      <c r="A11" s="9" t="s">
        <v>52</v>
      </c>
      <c r="B11" s="9">
        <v>0</v>
      </c>
      <c r="C11" s="9">
        <v>0</v>
      </c>
      <c r="D11" s="9">
        <v>10</v>
      </c>
      <c r="E11" s="9">
        <v>3</v>
      </c>
      <c r="F11" s="12" t="b">
        <v>0</v>
      </c>
      <c r="G11" s="13" t="b">
        <v>1</v>
      </c>
      <c r="R11" s="9" t="s">
        <v>52</v>
      </c>
      <c r="S11" s="9">
        <v>0</v>
      </c>
      <c r="T11" s="9">
        <v>0</v>
      </c>
      <c r="U11" s="9">
        <v>10</v>
      </c>
      <c r="V11" s="9">
        <v>3</v>
      </c>
      <c r="W11" s="12" t="b">
        <v>0</v>
      </c>
      <c r="X11" s="13" t="b">
        <v>1</v>
      </c>
      <c r="AC11" t="s">
        <v>131</v>
      </c>
      <c r="AD11">
        <v>0</v>
      </c>
      <c r="AE11">
        <v>0</v>
      </c>
      <c r="AF11">
        <v>2</v>
      </c>
      <c r="AG11">
        <v>1</v>
      </c>
      <c r="AH11" s="10" t="b">
        <v>0</v>
      </c>
      <c r="AI11" s="11" t="b">
        <v>1</v>
      </c>
    </row>
    <row r="12" spans="1:37" x14ac:dyDescent="0.25">
      <c r="A12" t="s">
        <v>43</v>
      </c>
      <c r="B12">
        <v>0</v>
      </c>
      <c r="C12">
        <v>0</v>
      </c>
      <c r="D12">
        <v>8</v>
      </c>
      <c r="E12">
        <v>1</v>
      </c>
      <c r="F12" s="12" t="b">
        <v>0</v>
      </c>
      <c r="G12" s="13" t="b">
        <v>1</v>
      </c>
      <c r="R12" t="s">
        <v>43</v>
      </c>
      <c r="S12">
        <v>0</v>
      </c>
      <c r="T12">
        <v>0</v>
      </c>
      <c r="U12">
        <v>8</v>
      </c>
      <c r="V12">
        <v>1</v>
      </c>
      <c r="W12" s="12" t="b">
        <v>0</v>
      </c>
      <c r="X12" s="13" t="b">
        <v>1</v>
      </c>
      <c r="AC12" t="s">
        <v>132</v>
      </c>
      <c r="AD12">
        <v>0</v>
      </c>
      <c r="AE12">
        <v>0</v>
      </c>
      <c r="AF12">
        <v>3</v>
      </c>
      <c r="AG12">
        <v>2</v>
      </c>
      <c r="AH12" s="10" t="b">
        <v>0</v>
      </c>
      <c r="AI12" s="11" t="b">
        <v>1</v>
      </c>
    </row>
    <row r="13" spans="1:37" x14ac:dyDescent="0.25">
      <c r="A13" t="s">
        <v>37</v>
      </c>
      <c r="B13">
        <v>2</v>
      </c>
      <c r="C13">
        <v>0</v>
      </c>
      <c r="D13">
        <v>7</v>
      </c>
      <c r="E13">
        <v>2</v>
      </c>
      <c r="F13" s="12" t="b">
        <v>0</v>
      </c>
      <c r="G13" s="13" t="b">
        <v>1</v>
      </c>
      <c r="R13" t="s">
        <v>37</v>
      </c>
      <c r="S13">
        <v>2</v>
      </c>
      <c r="T13">
        <v>0</v>
      </c>
      <c r="U13">
        <v>7</v>
      </c>
      <c r="V13">
        <v>2</v>
      </c>
      <c r="W13" s="12" t="b">
        <v>0</v>
      </c>
      <c r="X13" s="13" t="b">
        <v>1</v>
      </c>
      <c r="AC13" t="s">
        <v>133</v>
      </c>
      <c r="AD13">
        <v>0</v>
      </c>
      <c r="AE13">
        <v>0</v>
      </c>
      <c r="AF13">
        <v>2</v>
      </c>
      <c r="AG13">
        <v>2</v>
      </c>
      <c r="AH13" s="10" t="b">
        <v>0</v>
      </c>
      <c r="AI13" s="11" t="b">
        <v>0</v>
      </c>
    </row>
    <row r="14" spans="1:37" x14ac:dyDescent="0.25">
      <c r="A14" t="s">
        <v>38</v>
      </c>
      <c r="B14">
        <v>4</v>
      </c>
      <c r="C14">
        <v>1</v>
      </c>
      <c r="D14">
        <v>8</v>
      </c>
      <c r="E14">
        <v>1</v>
      </c>
      <c r="F14" s="12" t="b">
        <v>0</v>
      </c>
      <c r="G14" s="13" t="b">
        <v>1</v>
      </c>
      <c r="R14" t="s">
        <v>38</v>
      </c>
      <c r="S14">
        <v>4</v>
      </c>
      <c r="T14">
        <v>1</v>
      </c>
      <c r="U14">
        <v>8</v>
      </c>
      <c r="V14">
        <v>1</v>
      </c>
      <c r="W14" s="12" t="b">
        <v>0</v>
      </c>
      <c r="X14" s="13" t="b">
        <v>1</v>
      </c>
      <c r="AC14" t="s">
        <v>134</v>
      </c>
      <c r="AD14">
        <v>0</v>
      </c>
      <c r="AE14">
        <v>0</v>
      </c>
      <c r="AF14">
        <v>9</v>
      </c>
      <c r="AG14">
        <v>7</v>
      </c>
      <c r="AH14" s="10" t="b">
        <v>1</v>
      </c>
      <c r="AI14" s="11" t="b">
        <v>1</v>
      </c>
    </row>
    <row r="15" spans="1:37" x14ac:dyDescent="0.25">
      <c r="A15" t="s">
        <v>54</v>
      </c>
      <c r="B15">
        <v>2</v>
      </c>
      <c r="C15">
        <v>0</v>
      </c>
      <c r="D15">
        <v>5</v>
      </c>
      <c r="E15">
        <v>2</v>
      </c>
      <c r="F15" s="12" t="b">
        <v>0</v>
      </c>
      <c r="G15" s="13" t="b">
        <v>1</v>
      </c>
      <c r="R15" t="s">
        <v>54</v>
      </c>
      <c r="S15">
        <v>2</v>
      </c>
      <c r="T15">
        <v>0</v>
      </c>
      <c r="U15">
        <v>5</v>
      </c>
      <c r="V15">
        <v>2</v>
      </c>
      <c r="W15" s="12" t="b">
        <v>0</v>
      </c>
      <c r="X15" s="13" t="b">
        <v>1</v>
      </c>
      <c r="AC15" t="s">
        <v>135</v>
      </c>
      <c r="AD15">
        <v>0</v>
      </c>
      <c r="AE15">
        <v>1</v>
      </c>
      <c r="AF15">
        <v>2</v>
      </c>
      <c r="AG15">
        <v>2</v>
      </c>
      <c r="AH15" s="10" t="b">
        <v>1</v>
      </c>
      <c r="AI15" s="11" t="b">
        <v>0</v>
      </c>
    </row>
    <row r="16" spans="1:37" x14ac:dyDescent="0.25">
      <c r="A16" t="s">
        <v>55</v>
      </c>
      <c r="B16">
        <v>1</v>
      </c>
      <c r="C16">
        <v>0</v>
      </c>
      <c r="D16">
        <v>4</v>
      </c>
      <c r="E16">
        <v>3</v>
      </c>
      <c r="F16" s="12" t="b">
        <v>0</v>
      </c>
      <c r="G16" s="13" t="b">
        <v>1</v>
      </c>
      <c r="R16" t="s">
        <v>55</v>
      </c>
      <c r="S16">
        <v>1</v>
      </c>
      <c r="T16">
        <v>0</v>
      </c>
      <c r="U16">
        <v>4</v>
      </c>
      <c r="V16">
        <v>3</v>
      </c>
      <c r="W16" s="12" t="b">
        <v>0</v>
      </c>
      <c r="X16" s="13" t="b">
        <v>1</v>
      </c>
      <c r="AC16" t="s">
        <v>136</v>
      </c>
      <c r="AD16" s="9">
        <v>0</v>
      </c>
      <c r="AE16" s="9">
        <v>0</v>
      </c>
      <c r="AF16" s="9">
        <v>8</v>
      </c>
      <c r="AG16" s="9">
        <v>3</v>
      </c>
      <c r="AH16" s="10" t="b">
        <v>0</v>
      </c>
      <c r="AI16" s="11" t="b">
        <v>1</v>
      </c>
    </row>
    <row r="17" spans="1:35" x14ac:dyDescent="0.25">
      <c r="A17" t="s">
        <v>56</v>
      </c>
      <c r="B17">
        <v>2</v>
      </c>
      <c r="C17">
        <v>0</v>
      </c>
      <c r="D17">
        <v>6</v>
      </c>
      <c r="E17">
        <v>2</v>
      </c>
      <c r="F17" s="12" t="b">
        <v>0</v>
      </c>
      <c r="G17" s="13" t="b">
        <v>1</v>
      </c>
      <c r="R17" t="s">
        <v>56</v>
      </c>
      <c r="S17">
        <v>2</v>
      </c>
      <c r="T17">
        <v>0</v>
      </c>
      <c r="U17">
        <v>6</v>
      </c>
      <c r="V17">
        <v>2</v>
      </c>
      <c r="W17" s="12" t="b">
        <v>0</v>
      </c>
      <c r="X17" s="13" t="b">
        <v>1</v>
      </c>
      <c r="AC17" t="s">
        <v>137</v>
      </c>
      <c r="AD17">
        <v>0</v>
      </c>
      <c r="AE17">
        <v>1</v>
      </c>
      <c r="AF17">
        <v>9</v>
      </c>
      <c r="AG17">
        <v>4</v>
      </c>
      <c r="AH17" s="10" t="b">
        <v>1</v>
      </c>
      <c r="AI17" s="11" t="b">
        <v>1</v>
      </c>
    </row>
    <row r="18" spans="1:35" x14ac:dyDescent="0.25">
      <c r="A18" t="s">
        <v>57</v>
      </c>
      <c r="B18">
        <v>1</v>
      </c>
      <c r="C18">
        <v>1</v>
      </c>
      <c r="D18">
        <v>8</v>
      </c>
      <c r="E18">
        <v>2</v>
      </c>
      <c r="F18" s="12" t="b">
        <v>1</v>
      </c>
      <c r="G18" s="13" t="b">
        <v>1</v>
      </c>
      <c r="R18" t="s">
        <v>57</v>
      </c>
      <c r="S18">
        <v>1</v>
      </c>
      <c r="T18">
        <v>1</v>
      </c>
      <c r="U18">
        <v>8</v>
      </c>
      <c r="V18">
        <v>2</v>
      </c>
      <c r="W18" s="12" t="b">
        <v>1</v>
      </c>
      <c r="X18" s="13" t="b">
        <v>1</v>
      </c>
      <c r="AC18" t="s">
        <v>138</v>
      </c>
      <c r="AD18" s="9">
        <v>0</v>
      </c>
      <c r="AE18" s="9">
        <v>1</v>
      </c>
      <c r="AF18" s="9">
        <v>7</v>
      </c>
      <c r="AG18" s="9">
        <v>1</v>
      </c>
      <c r="AH18" s="10" t="b">
        <v>0</v>
      </c>
      <c r="AI18" s="11" t="b">
        <v>0</v>
      </c>
    </row>
    <row r="19" spans="1:35" x14ac:dyDescent="0.25">
      <c r="A19" t="s">
        <v>58</v>
      </c>
      <c r="B19">
        <v>2</v>
      </c>
      <c r="C19">
        <v>0</v>
      </c>
      <c r="D19">
        <v>11</v>
      </c>
      <c r="E19">
        <v>1</v>
      </c>
      <c r="F19" s="12" t="b">
        <v>0</v>
      </c>
      <c r="G19" s="13" t="b">
        <v>1</v>
      </c>
      <c r="R19" t="s">
        <v>58</v>
      </c>
      <c r="S19">
        <v>2</v>
      </c>
      <c r="T19">
        <v>0</v>
      </c>
      <c r="U19">
        <v>11</v>
      </c>
      <c r="V19">
        <v>1</v>
      </c>
      <c r="W19" s="12" t="b">
        <v>0</v>
      </c>
      <c r="X19" s="13" t="b">
        <v>1</v>
      </c>
      <c r="AC19" t="s">
        <v>139</v>
      </c>
      <c r="AD19" s="9">
        <v>0</v>
      </c>
      <c r="AE19" s="9">
        <v>0</v>
      </c>
      <c r="AF19" s="9">
        <v>3</v>
      </c>
      <c r="AG19" s="9">
        <v>2</v>
      </c>
      <c r="AH19" s="10" t="b">
        <v>0</v>
      </c>
      <c r="AI19" s="11" t="b">
        <v>1</v>
      </c>
    </row>
    <row r="20" spans="1:35" x14ac:dyDescent="0.25">
      <c r="A20" t="s">
        <v>59</v>
      </c>
      <c r="B20">
        <v>1</v>
      </c>
      <c r="C20">
        <v>0</v>
      </c>
      <c r="D20">
        <v>10</v>
      </c>
      <c r="E20">
        <v>1</v>
      </c>
      <c r="F20" s="12" t="b">
        <v>0</v>
      </c>
      <c r="G20" s="13" t="b">
        <v>1</v>
      </c>
      <c r="R20" t="s">
        <v>59</v>
      </c>
      <c r="S20">
        <v>1</v>
      </c>
      <c r="T20">
        <v>0</v>
      </c>
      <c r="U20">
        <v>10</v>
      </c>
      <c r="V20">
        <v>1</v>
      </c>
      <c r="W20" s="12" t="b">
        <v>0</v>
      </c>
      <c r="X20" s="13" t="b">
        <v>1</v>
      </c>
      <c r="AC20" t="s">
        <v>140</v>
      </c>
      <c r="AD20" s="9">
        <v>0</v>
      </c>
      <c r="AE20" s="9">
        <v>0</v>
      </c>
      <c r="AF20" s="9">
        <v>3</v>
      </c>
      <c r="AG20" s="9">
        <v>1</v>
      </c>
      <c r="AH20" s="10" t="b">
        <v>0</v>
      </c>
      <c r="AI20" s="11" t="b">
        <v>1</v>
      </c>
    </row>
    <row r="21" spans="1:35" x14ac:dyDescent="0.25">
      <c r="A21" t="s">
        <v>60</v>
      </c>
      <c r="B21">
        <v>0</v>
      </c>
      <c r="C21">
        <v>0</v>
      </c>
      <c r="D21">
        <v>11</v>
      </c>
      <c r="E21">
        <v>0</v>
      </c>
      <c r="F21" s="12" t="b">
        <v>0</v>
      </c>
      <c r="G21" s="13" t="b">
        <v>1</v>
      </c>
      <c r="R21" t="s">
        <v>60</v>
      </c>
      <c r="S21">
        <v>0</v>
      </c>
      <c r="T21">
        <v>0</v>
      </c>
      <c r="U21">
        <v>11</v>
      </c>
      <c r="V21">
        <v>0</v>
      </c>
      <c r="W21" s="12" t="b">
        <v>0</v>
      </c>
      <c r="X21" s="13" t="b">
        <v>1</v>
      </c>
      <c r="AC21" t="s">
        <v>141</v>
      </c>
      <c r="AD21" s="9">
        <v>0</v>
      </c>
      <c r="AE21" s="9">
        <v>1</v>
      </c>
      <c r="AF21" s="9">
        <v>2</v>
      </c>
      <c r="AG21" s="9">
        <v>3</v>
      </c>
      <c r="AH21" s="10" t="b">
        <v>1</v>
      </c>
      <c r="AI21" s="11" t="b">
        <v>1</v>
      </c>
    </row>
    <row r="22" spans="1:35" x14ac:dyDescent="0.25">
      <c r="A22" t="s">
        <v>61</v>
      </c>
      <c r="B22">
        <v>1</v>
      </c>
      <c r="C22">
        <v>0</v>
      </c>
      <c r="D22">
        <v>6</v>
      </c>
      <c r="E22">
        <v>0</v>
      </c>
      <c r="F22" s="12" t="b">
        <v>0</v>
      </c>
      <c r="G22" s="13" t="b">
        <v>1</v>
      </c>
      <c r="R22" t="s">
        <v>61</v>
      </c>
      <c r="S22">
        <v>1</v>
      </c>
      <c r="T22">
        <v>0</v>
      </c>
      <c r="U22">
        <v>6</v>
      </c>
      <c r="V22">
        <v>0</v>
      </c>
      <c r="W22" s="12" t="b">
        <v>0</v>
      </c>
      <c r="X22" s="13" t="b">
        <v>1</v>
      </c>
      <c r="AC22" t="s">
        <v>142</v>
      </c>
      <c r="AD22" s="9">
        <v>0</v>
      </c>
      <c r="AE22" s="9">
        <v>0</v>
      </c>
      <c r="AF22" s="9">
        <v>2</v>
      </c>
      <c r="AG22" s="9">
        <v>5</v>
      </c>
      <c r="AH22" s="10" t="b">
        <v>1</v>
      </c>
      <c r="AI22" s="11" t="b">
        <v>0</v>
      </c>
    </row>
    <row r="23" spans="1:35" x14ac:dyDescent="0.25">
      <c r="A23" t="s">
        <v>62</v>
      </c>
      <c r="B23">
        <v>4</v>
      </c>
      <c r="C23">
        <v>0</v>
      </c>
      <c r="D23">
        <v>14</v>
      </c>
      <c r="E23">
        <v>2</v>
      </c>
      <c r="F23" s="12" t="b">
        <v>0</v>
      </c>
      <c r="G23" s="13" t="b">
        <v>1</v>
      </c>
      <c r="R23" t="s">
        <v>62</v>
      </c>
      <c r="S23">
        <v>4</v>
      </c>
      <c r="T23">
        <v>0</v>
      </c>
      <c r="U23">
        <v>14</v>
      </c>
      <c r="V23">
        <v>2</v>
      </c>
      <c r="W23" s="12" t="b">
        <v>0</v>
      </c>
      <c r="X23" s="13" t="b">
        <v>1</v>
      </c>
      <c r="AC23" t="s">
        <v>143</v>
      </c>
      <c r="AD23" s="9">
        <v>0</v>
      </c>
      <c r="AE23" s="9">
        <v>0</v>
      </c>
      <c r="AF23" s="9">
        <v>8</v>
      </c>
      <c r="AG23" s="9">
        <v>2</v>
      </c>
      <c r="AH23" s="10" t="b">
        <v>0</v>
      </c>
      <c r="AI23" s="11" t="b">
        <v>1</v>
      </c>
    </row>
    <row r="24" spans="1:35" x14ac:dyDescent="0.25">
      <c r="A24" t="s">
        <v>63</v>
      </c>
      <c r="B24">
        <v>0</v>
      </c>
      <c r="C24">
        <v>0</v>
      </c>
      <c r="D24">
        <v>14</v>
      </c>
      <c r="E24">
        <v>3</v>
      </c>
      <c r="F24" s="12" t="b">
        <v>0</v>
      </c>
      <c r="G24" s="13" t="b">
        <v>1</v>
      </c>
      <c r="R24" t="s">
        <v>63</v>
      </c>
      <c r="S24">
        <v>0</v>
      </c>
      <c r="T24">
        <v>0</v>
      </c>
      <c r="U24">
        <v>14</v>
      </c>
      <c r="V24">
        <v>3</v>
      </c>
      <c r="W24" s="12" t="b">
        <v>0</v>
      </c>
      <c r="X24" s="13" t="b">
        <v>1</v>
      </c>
      <c r="AC24" t="s">
        <v>144</v>
      </c>
      <c r="AD24" s="9">
        <v>0</v>
      </c>
      <c r="AE24" s="9">
        <v>0</v>
      </c>
      <c r="AF24" s="9">
        <v>7</v>
      </c>
      <c r="AG24" s="9">
        <v>2</v>
      </c>
      <c r="AH24" s="10" t="b">
        <v>1</v>
      </c>
      <c r="AI24" s="11" t="b">
        <v>1</v>
      </c>
    </row>
    <row r="25" spans="1:35" x14ac:dyDescent="0.25">
      <c r="A25" s="14" t="s">
        <v>64</v>
      </c>
      <c r="B25" s="14">
        <v>0</v>
      </c>
      <c r="C25" s="14">
        <v>1</v>
      </c>
      <c r="D25" s="14">
        <v>9</v>
      </c>
      <c r="E25" s="14">
        <v>2</v>
      </c>
      <c r="F25" s="38" t="b">
        <v>0</v>
      </c>
      <c r="G25" s="39" t="b">
        <v>1</v>
      </c>
      <c r="R25" t="s">
        <v>64</v>
      </c>
      <c r="S25">
        <v>0</v>
      </c>
      <c r="T25">
        <v>1</v>
      </c>
      <c r="U25">
        <v>9</v>
      </c>
      <c r="V25">
        <v>2</v>
      </c>
      <c r="W25" s="12" t="b">
        <v>0</v>
      </c>
      <c r="X25" s="13" t="b">
        <v>1</v>
      </c>
      <c r="AC25" t="s">
        <v>145</v>
      </c>
      <c r="AD25" s="9">
        <v>0</v>
      </c>
      <c r="AE25" s="9">
        <v>1</v>
      </c>
      <c r="AF25" s="9">
        <v>3</v>
      </c>
      <c r="AG25" s="9">
        <v>4</v>
      </c>
      <c r="AH25" s="10" t="b">
        <v>1</v>
      </c>
      <c r="AI25" s="11" t="b">
        <v>1</v>
      </c>
    </row>
    <row r="26" spans="1:35" x14ac:dyDescent="0.25">
      <c r="A26" t="s">
        <v>39</v>
      </c>
      <c r="B26">
        <v>0</v>
      </c>
      <c r="C26">
        <v>0</v>
      </c>
      <c r="D26">
        <v>5</v>
      </c>
      <c r="E26">
        <v>1</v>
      </c>
      <c r="F26" s="12" t="b">
        <v>0</v>
      </c>
      <c r="G26" s="13" t="b">
        <v>1</v>
      </c>
      <c r="R26" t="s">
        <v>39</v>
      </c>
      <c r="S26">
        <v>0</v>
      </c>
      <c r="T26">
        <v>0</v>
      </c>
      <c r="U26">
        <v>5</v>
      </c>
      <c r="V26">
        <v>1</v>
      </c>
      <c r="W26" s="12" t="b">
        <v>0</v>
      </c>
      <c r="X26" s="13" t="b">
        <v>1</v>
      </c>
      <c r="AC26" t="s">
        <v>146</v>
      </c>
      <c r="AD26" s="9">
        <v>2</v>
      </c>
      <c r="AE26" s="9">
        <v>0</v>
      </c>
      <c r="AF26" s="9">
        <v>15</v>
      </c>
      <c r="AG26" s="9">
        <v>6</v>
      </c>
      <c r="AH26" s="10" t="b">
        <v>0</v>
      </c>
      <c r="AI26" s="11" t="b">
        <v>1</v>
      </c>
    </row>
    <row r="27" spans="1:35" x14ac:dyDescent="0.25">
      <c r="A27" t="s">
        <v>42</v>
      </c>
      <c r="B27">
        <v>1</v>
      </c>
      <c r="C27">
        <v>0</v>
      </c>
      <c r="D27">
        <v>7</v>
      </c>
      <c r="E27">
        <v>2</v>
      </c>
      <c r="F27" s="12" t="b">
        <v>0</v>
      </c>
      <c r="G27" s="13" t="b">
        <v>1</v>
      </c>
      <c r="R27" t="s">
        <v>42</v>
      </c>
      <c r="S27">
        <v>1</v>
      </c>
      <c r="T27">
        <v>0</v>
      </c>
      <c r="U27">
        <v>7</v>
      </c>
      <c r="V27">
        <v>2</v>
      </c>
      <c r="W27" s="12" t="b">
        <v>0</v>
      </c>
      <c r="X27" s="13" t="b">
        <v>1</v>
      </c>
      <c r="AC27" t="s">
        <v>147</v>
      </c>
      <c r="AD27" s="9">
        <v>0</v>
      </c>
      <c r="AE27" s="9">
        <v>0</v>
      </c>
      <c r="AF27" s="9">
        <v>8</v>
      </c>
      <c r="AG27" s="9">
        <v>2</v>
      </c>
      <c r="AH27" s="10" t="b">
        <v>0</v>
      </c>
      <c r="AI27" s="11" t="b">
        <v>1</v>
      </c>
    </row>
    <row r="28" spans="1:35" x14ac:dyDescent="0.25">
      <c r="A28" t="s">
        <v>83</v>
      </c>
      <c r="B28">
        <v>0</v>
      </c>
      <c r="C28">
        <v>0</v>
      </c>
      <c r="D28">
        <v>6</v>
      </c>
      <c r="E28">
        <v>1</v>
      </c>
      <c r="F28" s="12" t="b">
        <v>0</v>
      </c>
      <c r="G28" s="13" t="b">
        <v>1</v>
      </c>
      <c r="R28" t="s">
        <v>83</v>
      </c>
      <c r="S28">
        <v>0</v>
      </c>
      <c r="T28">
        <v>0</v>
      </c>
      <c r="U28">
        <v>6</v>
      </c>
      <c r="V28">
        <v>1</v>
      </c>
      <c r="W28" s="12" t="b">
        <v>0</v>
      </c>
      <c r="X28" s="13" t="b">
        <v>1</v>
      </c>
      <c r="AC28" t="s">
        <v>148</v>
      </c>
      <c r="AD28" s="9">
        <v>1</v>
      </c>
      <c r="AE28" s="9">
        <v>0</v>
      </c>
      <c r="AF28" s="9">
        <v>5</v>
      </c>
      <c r="AG28" s="9">
        <v>3</v>
      </c>
      <c r="AH28" s="10" t="b">
        <v>0</v>
      </c>
      <c r="AI28" s="11" t="b">
        <v>1</v>
      </c>
    </row>
    <row r="29" spans="1:35" x14ac:dyDescent="0.25">
      <c r="A29" t="s">
        <v>84</v>
      </c>
      <c r="B29">
        <v>0</v>
      </c>
      <c r="C29">
        <v>0</v>
      </c>
      <c r="D29">
        <v>3</v>
      </c>
      <c r="E29">
        <v>1</v>
      </c>
      <c r="F29" s="12" t="b">
        <v>0</v>
      </c>
      <c r="G29" s="13" t="b">
        <v>0</v>
      </c>
      <c r="R29" t="s">
        <v>84</v>
      </c>
      <c r="S29">
        <v>0</v>
      </c>
      <c r="T29">
        <v>0</v>
      </c>
      <c r="U29">
        <v>3</v>
      </c>
      <c r="V29">
        <v>1</v>
      </c>
      <c r="W29" s="12" t="b">
        <v>0</v>
      </c>
      <c r="X29" s="13" t="b">
        <v>0</v>
      </c>
      <c r="AC29" t="s">
        <v>149</v>
      </c>
      <c r="AD29" s="9">
        <v>1</v>
      </c>
      <c r="AE29" s="9">
        <v>2</v>
      </c>
      <c r="AF29" s="9">
        <v>5</v>
      </c>
      <c r="AG29" s="9">
        <v>5</v>
      </c>
      <c r="AH29" s="10" t="b">
        <v>0</v>
      </c>
      <c r="AI29" s="11" t="b">
        <v>1</v>
      </c>
    </row>
    <row r="30" spans="1:35" x14ac:dyDescent="0.25">
      <c r="A30" t="s">
        <v>85</v>
      </c>
      <c r="B30">
        <v>0</v>
      </c>
      <c r="C30">
        <v>0</v>
      </c>
      <c r="D30">
        <v>9</v>
      </c>
      <c r="E30">
        <v>7</v>
      </c>
      <c r="F30" s="12" t="b">
        <v>0</v>
      </c>
      <c r="G30" s="13" t="b">
        <v>1</v>
      </c>
      <c r="R30" t="s">
        <v>85</v>
      </c>
      <c r="S30">
        <v>0</v>
      </c>
      <c r="T30">
        <v>0</v>
      </c>
      <c r="U30">
        <v>9</v>
      </c>
      <c r="V30">
        <v>7</v>
      </c>
      <c r="W30" s="12" t="b">
        <v>0</v>
      </c>
      <c r="X30" s="13" t="b">
        <v>1</v>
      </c>
      <c r="AC30" t="s">
        <v>151</v>
      </c>
      <c r="AD30" s="9">
        <v>1</v>
      </c>
      <c r="AE30" s="9">
        <v>0</v>
      </c>
      <c r="AF30" s="9">
        <v>6</v>
      </c>
      <c r="AG30" s="9">
        <v>3</v>
      </c>
      <c r="AH30" s="10" t="b">
        <v>0</v>
      </c>
      <c r="AI30" s="11" t="b">
        <v>1</v>
      </c>
    </row>
    <row r="31" spans="1:35" x14ac:dyDescent="0.25">
      <c r="A31" s="14" t="s">
        <v>86</v>
      </c>
      <c r="B31" s="14">
        <v>1</v>
      </c>
      <c r="C31" s="14">
        <v>0</v>
      </c>
      <c r="D31" s="14">
        <v>1</v>
      </c>
      <c r="E31" s="14">
        <v>1</v>
      </c>
      <c r="F31" s="38" t="b">
        <v>0</v>
      </c>
      <c r="G31" s="39" t="b">
        <v>1</v>
      </c>
      <c r="R31" t="s">
        <v>86</v>
      </c>
      <c r="S31">
        <v>1</v>
      </c>
      <c r="T31">
        <v>0</v>
      </c>
      <c r="U31">
        <v>1</v>
      </c>
      <c r="V31">
        <v>1</v>
      </c>
      <c r="W31" s="12" t="b">
        <v>0</v>
      </c>
      <c r="X31" s="13" t="b">
        <v>1</v>
      </c>
      <c r="AC31" t="s">
        <v>152</v>
      </c>
      <c r="AD31" s="9">
        <v>3</v>
      </c>
      <c r="AE31" s="9">
        <v>2</v>
      </c>
      <c r="AF31" s="9">
        <v>6</v>
      </c>
      <c r="AG31" s="9">
        <v>3</v>
      </c>
      <c r="AH31" s="10" t="b">
        <v>0</v>
      </c>
      <c r="AI31" s="11" t="b">
        <v>1</v>
      </c>
    </row>
    <row r="32" spans="1:35" x14ac:dyDescent="0.25">
      <c r="A32" s="14" t="s">
        <v>98</v>
      </c>
      <c r="B32" s="14">
        <v>1</v>
      </c>
      <c r="C32" s="14">
        <v>1</v>
      </c>
      <c r="D32" s="14">
        <v>7</v>
      </c>
      <c r="E32" s="14">
        <v>2</v>
      </c>
      <c r="F32" s="38" t="b">
        <v>0</v>
      </c>
      <c r="G32" s="39" t="b">
        <v>1</v>
      </c>
      <c r="R32" t="s">
        <v>98</v>
      </c>
      <c r="S32">
        <v>1</v>
      </c>
      <c r="T32">
        <v>1</v>
      </c>
      <c r="U32">
        <v>7</v>
      </c>
      <c r="V32">
        <v>2</v>
      </c>
      <c r="W32" s="12" t="b">
        <v>0</v>
      </c>
      <c r="X32" s="13" t="b">
        <v>1</v>
      </c>
      <c r="AC32" t="s">
        <v>153</v>
      </c>
      <c r="AD32" s="9">
        <v>0</v>
      </c>
      <c r="AE32" s="9">
        <v>0</v>
      </c>
      <c r="AF32" s="9">
        <v>8</v>
      </c>
      <c r="AG32" s="9">
        <v>4</v>
      </c>
      <c r="AH32" s="10" t="b">
        <v>1</v>
      </c>
      <c r="AI32" s="11" t="b">
        <v>1</v>
      </c>
    </row>
    <row r="33" spans="1:35" x14ac:dyDescent="0.25">
      <c r="A33" s="14" t="s">
        <v>103</v>
      </c>
      <c r="B33" s="14">
        <v>0</v>
      </c>
      <c r="C33" s="14">
        <v>4</v>
      </c>
      <c r="D33" s="14">
        <v>17</v>
      </c>
      <c r="E33" s="14">
        <v>2</v>
      </c>
      <c r="F33" s="38" t="b">
        <v>0</v>
      </c>
      <c r="G33" s="39" t="b">
        <v>1</v>
      </c>
      <c r="R33" t="s">
        <v>103</v>
      </c>
      <c r="S33">
        <v>0</v>
      </c>
      <c r="T33">
        <v>4</v>
      </c>
      <c r="U33">
        <v>17</v>
      </c>
      <c r="V33">
        <v>2</v>
      </c>
      <c r="W33" s="12" t="b">
        <v>0</v>
      </c>
      <c r="X33" s="13" t="b">
        <v>1</v>
      </c>
      <c r="AC33" t="s">
        <v>154</v>
      </c>
      <c r="AD33" s="9">
        <v>0</v>
      </c>
      <c r="AE33" s="9">
        <v>0</v>
      </c>
      <c r="AF33" s="9">
        <v>5</v>
      </c>
      <c r="AG33" s="9">
        <v>5</v>
      </c>
      <c r="AH33" s="10" t="b">
        <v>1</v>
      </c>
      <c r="AI33" s="11" t="b">
        <v>0</v>
      </c>
    </row>
    <row r="34" spans="1:35" x14ac:dyDescent="0.25">
      <c r="A34" t="s">
        <v>122</v>
      </c>
      <c r="B34">
        <v>0</v>
      </c>
      <c r="C34">
        <v>0</v>
      </c>
      <c r="D34">
        <v>3</v>
      </c>
      <c r="E34">
        <v>6</v>
      </c>
      <c r="F34" s="12" t="b">
        <v>0</v>
      </c>
      <c r="G34" s="13" t="b">
        <v>0</v>
      </c>
      <c r="AC34" t="s">
        <v>155</v>
      </c>
      <c r="AD34" s="9">
        <v>0</v>
      </c>
      <c r="AE34" s="9">
        <v>1</v>
      </c>
      <c r="AF34" s="9">
        <v>21</v>
      </c>
      <c r="AG34" s="9">
        <v>4</v>
      </c>
      <c r="AH34" s="10" t="b">
        <v>0</v>
      </c>
      <c r="AI34" s="11" t="b">
        <v>1</v>
      </c>
    </row>
    <row r="35" spans="1:35" x14ac:dyDescent="0.25">
      <c r="A35" t="s">
        <v>123</v>
      </c>
      <c r="B35">
        <v>0</v>
      </c>
      <c r="C35">
        <v>1</v>
      </c>
      <c r="D35">
        <v>3</v>
      </c>
      <c r="E35">
        <v>4</v>
      </c>
      <c r="F35" s="12" t="b">
        <v>1</v>
      </c>
      <c r="G35" s="13" t="b">
        <v>0</v>
      </c>
      <c r="AC35" t="s">
        <v>156</v>
      </c>
      <c r="AD35" s="9">
        <v>1</v>
      </c>
      <c r="AE35" s="9">
        <v>0</v>
      </c>
      <c r="AF35" s="9">
        <v>5</v>
      </c>
      <c r="AG35" s="9">
        <v>3</v>
      </c>
      <c r="AH35" s="10" t="b">
        <v>0</v>
      </c>
      <c r="AI35" s="11" t="b">
        <v>1</v>
      </c>
    </row>
    <row r="36" spans="1:35" x14ac:dyDescent="0.25">
      <c r="A36" t="s">
        <v>124</v>
      </c>
      <c r="B36">
        <v>1</v>
      </c>
      <c r="C36">
        <v>0</v>
      </c>
      <c r="D36">
        <v>9</v>
      </c>
      <c r="E36">
        <v>3</v>
      </c>
      <c r="F36" s="12" t="b">
        <v>0</v>
      </c>
      <c r="G36" s="13" t="b">
        <v>1</v>
      </c>
      <c r="AC36" t="s">
        <v>157</v>
      </c>
      <c r="AD36" s="9">
        <v>0</v>
      </c>
      <c r="AE36" s="9">
        <v>0</v>
      </c>
      <c r="AF36" s="9">
        <v>10</v>
      </c>
      <c r="AG36" s="9">
        <v>6</v>
      </c>
      <c r="AH36" s="10" t="b">
        <v>1</v>
      </c>
      <c r="AI36" s="11" t="b">
        <v>0</v>
      </c>
    </row>
    <row r="37" spans="1:35" x14ac:dyDescent="0.25">
      <c r="A37" t="s">
        <v>125</v>
      </c>
      <c r="B37">
        <v>0</v>
      </c>
      <c r="C37">
        <v>1</v>
      </c>
      <c r="D37">
        <v>7</v>
      </c>
      <c r="E37">
        <v>2</v>
      </c>
      <c r="F37" s="12" t="b">
        <v>0</v>
      </c>
      <c r="G37" s="13" t="b">
        <v>1</v>
      </c>
      <c r="AC37" t="s">
        <v>158</v>
      </c>
      <c r="AD37" s="9">
        <v>0</v>
      </c>
      <c r="AE37" s="9">
        <v>0</v>
      </c>
      <c r="AF37" s="9">
        <v>7</v>
      </c>
      <c r="AG37" s="9">
        <v>3</v>
      </c>
      <c r="AH37" s="10" t="b">
        <v>0</v>
      </c>
      <c r="AI37" s="11" t="b">
        <v>1</v>
      </c>
    </row>
    <row r="38" spans="1:35" x14ac:dyDescent="0.25">
      <c r="A38" t="s">
        <v>126</v>
      </c>
      <c r="B38">
        <v>0</v>
      </c>
      <c r="C38">
        <v>0</v>
      </c>
      <c r="D38">
        <v>2</v>
      </c>
      <c r="E38">
        <v>1</v>
      </c>
      <c r="F38" s="12" t="b">
        <v>0</v>
      </c>
      <c r="G38" s="13" t="b">
        <v>0</v>
      </c>
      <c r="AC38" t="s">
        <v>160</v>
      </c>
      <c r="AD38">
        <v>0</v>
      </c>
      <c r="AE38">
        <v>0</v>
      </c>
      <c r="AF38">
        <v>7</v>
      </c>
      <c r="AG38">
        <v>7</v>
      </c>
      <c r="AH38" s="10" t="b">
        <v>1</v>
      </c>
      <c r="AI38" s="11" t="b">
        <v>0</v>
      </c>
    </row>
    <row r="39" spans="1:35" x14ac:dyDescent="0.25">
      <c r="A39" t="s">
        <v>127</v>
      </c>
      <c r="B39">
        <v>0</v>
      </c>
      <c r="C39">
        <v>0</v>
      </c>
      <c r="D39">
        <v>5</v>
      </c>
      <c r="E39">
        <v>1</v>
      </c>
      <c r="F39" s="12" t="b">
        <v>0</v>
      </c>
      <c r="G39" s="13" t="b">
        <v>1</v>
      </c>
      <c r="AC39" t="s">
        <v>161</v>
      </c>
      <c r="AD39">
        <v>0</v>
      </c>
      <c r="AE39">
        <v>0</v>
      </c>
      <c r="AF39">
        <v>9</v>
      </c>
      <c r="AG39">
        <v>1</v>
      </c>
      <c r="AH39" s="10" t="b">
        <v>0</v>
      </c>
      <c r="AI39" s="11" t="b">
        <v>1</v>
      </c>
    </row>
    <row r="40" spans="1:35" x14ac:dyDescent="0.25">
      <c r="A40" t="s">
        <v>128</v>
      </c>
      <c r="B40">
        <v>0</v>
      </c>
      <c r="C40">
        <v>1</v>
      </c>
      <c r="D40">
        <v>3</v>
      </c>
      <c r="E40">
        <v>1</v>
      </c>
      <c r="F40" s="12" t="b">
        <v>0</v>
      </c>
      <c r="G40" s="13" t="b">
        <v>1</v>
      </c>
      <c r="AC40" t="s">
        <v>162</v>
      </c>
      <c r="AD40">
        <v>0</v>
      </c>
      <c r="AE40">
        <v>0</v>
      </c>
      <c r="AF40">
        <v>4</v>
      </c>
      <c r="AG40">
        <v>1</v>
      </c>
      <c r="AH40" s="10" t="b">
        <v>0</v>
      </c>
      <c r="AI40" s="11" t="b">
        <v>1</v>
      </c>
    </row>
    <row r="41" spans="1:35" x14ac:dyDescent="0.25">
      <c r="A41" t="s">
        <v>129</v>
      </c>
      <c r="B41">
        <v>0</v>
      </c>
      <c r="C41">
        <v>0</v>
      </c>
      <c r="D41">
        <v>8</v>
      </c>
      <c r="E41">
        <v>1</v>
      </c>
      <c r="F41" s="12" t="b">
        <v>0</v>
      </c>
      <c r="G41" s="13" t="b">
        <v>1</v>
      </c>
      <c r="AC41" t="s">
        <v>163</v>
      </c>
      <c r="AD41">
        <v>1</v>
      </c>
      <c r="AE41">
        <v>0</v>
      </c>
      <c r="AF41">
        <v>6</v>
      </c>
      <c r="AG41">
        <v>7</v>
      </c>
      <c r="AH41" s="10" t="b">
        <v>0</v>
      </c>
      <c r="AI41" s="11" t="b">
        <v>1</v>
      </c>
    </row>
    <row r="42" spans="1:35" x14ac:dyDescent="0.25">
      <c r="A42" t="s">
        <v>130</v>
      </c>
      <c r="B42">
        <v>0</v>
      </c>
      <c r="C42">
        <v>0</v>
      </c>
      <c r="D42">
        <v>5</v>
      </c>
      <c r="E42">
        <v>1</v>
      </c>
      <c r="F42" s="12" t="b">
        <v>0</v>
      </c>
      <c r="G42" s="13" t="b">
        <v>1</v>
      </c>
      <c r="AC42" t="s">
        <v>164</v>
      </c>
      <c r="AD42">
        <v>0</v>
      </c>
      <c r="AE42">
        <v>0</v>
      </c>
      <c r="AF42">
        <v>2</v>
      </c>
      <c r="AG42">
        <v>3</v>
      </c>
      <c r="AH42" s="10" t="b">
        <v>1</v>
      </c>
      <c r="AI42" s="11" t="b">
        <v>0</v>
      </c>
    </row>
    <row r="43" spans="1:35" x14ac:dyDescent="0.25">
      <c r="A43" t="s">
        <v>131</v>
      </c>
      <c r="B43">
        <v>0</v>
      </c>
      <c r="C43">
        <v>0</v>
      </c>
      <c r="D43">
        <v>2</v>
      </c>
      <c r="E43">
        <v>1</v>
      </c>
      <c r="F43" s="12" t="b">
        <v>0</v>
      </c>
      <c r="G43" s="13" t="b">
        <v>1</v>
      </c>
      <c r="AC43" t="s">
        <v>165</v>
      </c>
      <c r="AD43">
        <v>0</v>
      </c>
      <c r="AE43">
        <v>0</v>
      </c>
      <c r="AF43">
        <v>7</v>
      </c>
      <c r="AG43">
        <v>5</v>
      </c>
      <c r="AH43" s="10" t="b">
        <v>1</v>
      </c>
      <c r="AI43" s="11" t="b">
        <v>1</v>
      </c>
    </row>
    <row r="44" spans="1:35" x14ac:dyDescent="0.25">
      <c r="A44" t="s">
        <v>132</v>
      </c>
      <c r="B44">
        <v>0</v>
      </c>
      <c r="C44">
        <v>0</v>
      </c>
      <c r="D44">
        <v>3</v>
      </c>
      <c r="E44">
        <v>2</v>
      </c>
      <c r="F44" s="12" t="b">
        <v>0</v>
      </c>
      <c r="G44" s="13" t="b">
        <v>1</v>
      </c>
      <c r="AC44" t="s">
        <v>166</v>
      </c>
      <c r="AD44" s="9">
        <v>1</v>
      </c>
      <c r="AE44" s="9">
        <v>0</v>
      </c>
      <c r="AF44" s="9">
        <v>6</v>
      </c>
      <c r="AG44" s="9">
        <v>5</v>
      </c>
      <c r="AH44" s="10" t="b">
        <v>0</v>
      </c>
      <c r="AI44" s="11" t="b">
        <v>0</v>
      </c>
    </row>
    <row r="45" spans="1:35" x14ac:dyDescent="0.25">
      <c r="A45" t="s">
        <v>133</v>
      </c>
      <c r="B45">
        <v>0</v>
      </c>
      <c r="C45">
        <v>0</v>
      </c>
      <c r="D45">
        <v>2</v>
      </c>
      <c r="E45">
        <v>2</v>
      </c>
      <c r="F45" s="12" t="b">
        <v>0</v>
      </c>
      <c r="G45" s="13" t="b">
        <v>0</v>
      </c>
      <c r="AC45" t="s">
        <v>167</v>
      </c>
      <c r="AD45" s="9">
        <v>1</v>
      </c>
      <c r="AE45" s="9">
        <v>3</v>
      </c>
      <c r="AF45" s="9">
        <v>4</v>
      </c>
      <c r="AG45" s="9">
        <v>4</v>
      </c>
      <c r="AH45" s="10" t="b">
        <v>1</v>
      </c>
      <c r="AI45" s="11" t="b">
        <v>0</v>
      </c>
    </row>
    <row r="46" spans="1:35" x14ac:dyDescent="0.25">
      <c r="A46" t="s">
        <v>134</v>
      </c>
      <c r="B46">
        <v>0</v>
      </c>
      <c r="C46">
        <v>0</v>
      </c>
      <c r="D46">
        <v>9</v>
      </c>
      <c r="E46">
        <v>7</v>
      </c>
      <c r="F46" s="12" t="b">
        <v>1</v>
      </c>
      <c r="G46" s="13" t="b">
        <v>1</v>
      </c>
      <c r="AC46" t="s">
        <v>168</v>
      </c>
      <c r="AD46" s="9">
        <v>0</v>
      </c>
      <c r="AE46" s="9">
        <v>0</v>
      </c>
      <c r="AF46" s="9">
        <v>7</v>
      </c>
      <c r="AG46" s="9">
        <v>2</v>
      </c>
      <c r="AH46" s="10" t="b">
        <v>0</v>
      </c>
      <c r="AI46" s="11" t="b">
        <v>1</v>
      </c>
    </row>
    <row r="47" spans="1:35" x14ac:dyDescent="0.25">
      <c r="A47" t="s">
        <v>135</v>
      </c>
      <c r="B47">
        <v>0</v>
      </c>
      <c r="C47">
        <v>1</v>
      </c>
      <c r="D47">
        <v>2</v>
      </c>
      <c r="E47">
        <v>2</v>
      </c>
      <c r="F47" s="12" t="b">
        <v>1</v>
      </c>
      <c r="G47" s="13" t="b">
        <v>0</v>
      </c>
      <c r="AC47" t="s">
        <v>170</v>
      </c>
      <c r="AD47" s="9">
        <v>0</v>
      </c>
      <c r="AE47" s="9">
        <v>0</v>
      </c>
      <c r="AF47" s="9">
        <v>7</v>
      </c>
      <c r="AG47" s="9">
        <v>5</v>
      </c>
      <c r="AH47" s="10" t="b">
        <v>1</v>
      </c>
      <c r="AI47" s="11" t="b">
        <v>1</v>
      </c>
    </row>
    <row r="48" spans="1:35" x14ac:dyDescent="0.25">
      <c r="A48" t="s">
        <v>136</v>
      </c>
      <c r="B48" s="9">
        <v>0</v>
      </c>
      <c r="C48" s="9">
        <v>0</v>
      </c>
      <c r="D48" s="9">
        <v>8</v>
      </c>
      <c r="E48" s="9">
        <v>3</v>
      </c>
      <c r="F48" s="12" t="b">
        <v>0</v>
      </c>
      <c r="G48" s="13" t="b">
        <v>1</v>
      </c>
      <c r="AC48" t="s">
        <v>171</v>
      </c>
      <c r="AD48" s="9">
        <v>0</v>
      </c>
      <c r="AE48" s="9">
        <v>1</v>
      </c>
      <c r="AF48" s="9">
        <v>6</v>
      </c>
      <c r="AG48" s="9">
        <v>7</v>
      </c>
      <c r="AH48" s="10" t="b">
        <v>1</v>
      </c>
      <c r="AI48" s="11" t="b">
        <v>0</v>
      </c>
    </row>
    <row r="49" spans="1:35" x14ac:dyDescent="0.25">
      <c r="A49" t="s">
        <v>137</v>
      </c>
      <c r="B49">
        <v>0</v>
      </c>
      <c r="C49">
        <v>1</v>
      </c>
      <c r="D49">
        <v>9</v>
      </c>
      <c r="E49">
        <v>4</v>
      </c>
      <c r="F49" s="12" t="b">
        <v>1</v>
      </c>
      <c r="G49" s="13" t="b">
        <v>1</v>
      </c>
      <c r="AC49" t="s">
        <v>172</v>
      </c>
      <c r="AD49" s="9">
        <v>0</v>
      </c>
      <c r="AE49" s="9">
        <v>0</v>
      </c>
      <c r="AF49" s="9">
        <v>5</v>
      </c>
      <c r="AG49" s="9">
        <v>6</v>
      </c>
      <c r="AH49" s="10" t="b">
        <v>0</v>
      </c>
      <c r="AI49" s="11" t="b">
        <v>1</v>
      </c>
    </row>
    <row r="50" spans="1:35" x14ac:dyDescent="0.25">
      <c r="A50" t="s">
        <v>138</v>
      </c>
      <c r="B50" s="9">
        <v>0</v>
      </c>
      <c r="C50" s="9">
        <v>1</v>
      </c>
      <c r="D50" s="9">
        <v>7</v>
      </c>
      <c r="E50" s="9">
        <v>1</v>
      </c>
      <c r="F50" s="12" t="b">
        <v>0</v>
      </c>
      <c r="G50" s="13" t="b">
        <v>0</v>
      </c>
      <c r="AC50" t="s">
        <v>204</v>
      </c>
      <c r="AD50" s="9">
        <v>0</v>
      </c>
      <c r="AE50" s="9">
        <v>1</v>
      </c>
      <c r="AF50" s="9">
        <v>4</v>
      </c>
      <c r="AG50" s="9">
        <v>3</v>
      </c>
      <c r="AH50" s="10" t="b">
        <v>0</v>
      </c>
      <c r="AI50" s="11" t="b">
        <v>1</v>
      </c>
    </row>
    <row r="51" spans="1:35" x14ac:dyDescent="0.25">
      <c r="A51" t="s">
        <v>139</v>
      </c>
      <c r="B51" s="9">
        <v>0</v>
      </c>
      <c r="C51" s="9">
        <v>0</v>
      </c>
      <c r="D51" s="9">
        <v>3</v>
      </c>
      <c r="E51" s="9">
        <v>2</v>
      </c>
      <c r="F51" s="12" t="b">
        <v>0</v>
      </c>
      <c r="G51" s="13" t="b">
        <v>1</v>
      </c>
      <c r="AC51" t="s">
        <v>206</v>
      </c>
      <c r="AD51" s="9">
        <v>0</v>
      </c>
      <c r="AE51" s="9">
        <v>0</v>
      </c>
      <c r="AF51" s="9">
        <v>9</v>
      </c>
      <c r="AG51" s="9">
        <v>2</v>
      </c>
      <c r="AH51" s="10" t="b">
        <v>0</v>
      </c>
      <c r="AI51" s="11" t="b">
        <v>1</v>
      </c>
    </row>
    <row r="52" spans="1:35" x14ac:dyDescent="0.25">
      <c r="A52" t="s">
        <v>140</v>
      </c>
      <c r="B52" s="9">
        <v>0</v>
      </c>
      <c r="C52" s="9">
        <v>0</v>
      </c>
      <c r="D52" s="9">
        <v>3</v>
      </c>
      <c r="E52" s="9">
        <v>1</v>
      </c>
      <c r="F52" s="12" t="b">
        <v>0</v>
      </c>
      <c r="G52" s="13" t="b">
        <v>1</v>
      </c>
      <c r="AC52" t="s">
        <v>207</v>
      </c>
      <c r="AD52" s="9">
        <v>0</v>
      </c>
      <c r="AE52" s="9">
        <v>0</v>
      </c>
      <c r="AF52" s="9">
        <v>5</v>
      </c>
      <c r="AG52" s="9">
        <v>0</v>
      </c>
      <c r="AH52" s="10" t="b">
        <v>0</v>
      </c>
      <c r="AI52" s="11" t="b">
        <v>1</v>
      </c>
    </row>
    <row r="53" spans="1:35" x14ac:dyDescent="0.25">
      <c r="A53" t="s">
        <v>141</v>
      </c>
      <c r="B53" s="9">
        <v>0</v>
      </c>
      <c r="C53" s="9">
        <v>1</v>
      </c>
      <c r="D53" s="9">
        <v>2</v>
      </c>
      <c r="E53" s="9">
        <v>3</v>
      </c>
      <c r="F53" s="12" t="b">
        <v>1</v>
      </c>
      <c r="G53" s="13" t="b">
        <v>1</v>
      </c>
      <c r="AC53" t="s">
        <v>208</v>
      </c>
      <c r="AD53" s="9">
        <v>0</v>
      </c>
      <c r="AE53" s="9">
        <v>1</v>
      </c>
      <c r="AF53" s="9">
        <v>5</v>
      </c>
      <c r="AG53" s="9">
        <v>2</v>
      </c>
      <c r="AH53" s="10" t="b">
        <v>0</v>
      </c>
      <c r="AI53" s="11" t="b">
        <v>1</v>
      </c>
    </row>
    <row r="54" spans="1:35" x14ac:dyDescent="0.25">
      <c r="A54" t="s">
        <v>142</v>
      </c>
      <c r="B54" s="9">
        <v>0</v>
      </c>
      <c r="C54" s="9">
        <v>0</v>
      </c>
      <c r="D54" s="9">
        <v>2</v>
      </c>
      <c r="E54" s="9">
        <v>5</v>
      </c>
      <c r="F54" s="12" t="b">
        <v>1</v>
      </c>
      <c r="G54" s="13" t="b">
        <v>0</v>
      </c>
      <c r="AC54" t="s">
        <v>209</v>
      </c>
      <c r="AD54" s="9">
        <v>0</v>
      </c>
      <c r="AE54" s="9">
        <v>1</v>
      </c>
      <c r="AF54" s="9">
        <v>6</v>
      </c>
      <c r="AG54" s="9">
        <v>3</v>
      </c>
      <c r="AH54" s="10" t="b">
        <v>0</v>
      </c>
      <c r="AI54" s="11" t="b">
        <v>1</v>
      </c>
    </row>
    <row r="55" spans="1:35" x14ac:dyDescent="0.25">
      <c r="A55" t="s">
        <v>143</v>
      </c>
      <c r="B55" s="9">
        <v>0</v>
      </c>
      <c r="C55" s="9">
        <v>0</v>
      </c>
      <c r="D55" s="9">
        <v>8</v>
      </c>
      <c r="E55" s="9">
        <v>2</v>
      </c>
      <c r="F55" s="12" t="b">
        <v>0</v>
      </c>
      <c r="G55" s="13" t="b">
        <v>1</v>
      </c>
      <c r="AC55" t="s">
        <v>210</v>
      </c>
      <c r="AD55" s="9">
        <v>2</v>
      </c>
      <c r="AE55" s="9">
        <v>0</v>
      </c>
      <c r="AF55" s="9">
        <v>5</v>
      </c>
      <c r="AG55" s="9">
        <v>1</v>
      </c>
      <c r="AH55" s="10" t="b">
        <v>0</v>
      </c>
      <c r="AI55" s="11" t="b">
        <v>1</v>
      </c>
    </row>
    <row r="56" spans="1:35" x14ac:dyDescent="0.25">
      <c r="A56" t="s">
        <v>144</v>
      </c>
      <c r="B56" s="9">
        <v>0</v>
      </c>
      <c r="C56" s="9">
        <v>0</v>
      </c>
      <c r="D56" s="9">
        <v>7</v>
      </c>
      <c r="E56" s="9">
        <v>2</v>
      </c>
      <c r="F56" s="12" t="b">
        <v>1</v>
      </c>
      <c r="G56" s="13" t="b">
        <v>1</v>
      </c>
      <c r="AC56" t="s">
        <v>211</v>
      </c>
      <c r="AD56" s="9">
        <v>0</v>
      </c>
      <c r="AE56" s="9">
        <v>0</v>
      </c>
      <c r="AF56" s="9">
        <v>6</v>
      </c>
      <c r="AG56" s="9">
        <v>0</v>
      </c>
      <c r="AH56" s="10" t="b">
        <v>0</v>
      </c>
      <c r="AI56" s="11" t="b">
        <v>1</v>
      </c>
    </row>
    <row r="57" spans="1:35" x14ac:dyDescent="0.25">
      <c r="A57" t="s">
        <v>145</v>
      </c>
      <c r="B57" s="9">
        <v>0</v>
      </c>
      <c r="C57" s="9">
        <v>1</v>
      </c>
      <c r="D57" s="9">
        <v>3</v>
      </c>
      <c r="E57" s="9">
        <v>4</v>
      </c>
      <c r="F57" s="12" t="b">
        <v>1</v>
      </c>
      <c r="G57" s="13" t="b">
        <v>1</v>
      </c>
      <c r="AC57" t="s">
        <v>212</v>
      </c>
      <c r="AD57" s="9">
        <v>0</v>
      </c>
      <c r="AE57" s="9">
        <v>0</v>
      </c>
      <c r="AF57" s="9">
        <v>7</v>
      </c>
      <c r="AG57" s="9">
        <v>3</v>
      </c>
      <c r="AH57" s="10" t="b">
        <v>1</v>
      </c>
      <c r="AI57" s="11" t="b">
        <v>1</v>
      </c>
    </row>
    <row r="58" spans="1:35" x14ac:dyDescent="0.25">
      <c r="A58" t="s">
        <v>146</v>
      </c>
      <c r="B58" s="9">
        <v>2</v>
      </c>
      <c r="C58" s="9">
        <v>0</v>
      </c>
      <c r="D58" s="9">
        <v>15</v>
      </c>
      <c r="E58" s="9">
        <v>6</v>
      </c>
      <c r="F58" s="12" t="b">
        <v>0</v>
      </c>
      <c r="G58" s="13" t="b">
        <v>1</v>
      </c>
      <c r="AC58" t="s">
        <v>213</v>
      </c>
      <c r="AD58" s="9">
        <v>1</v>
      </c>
      <c r="AE58" s="9">
        <v>0</v>
      </c>
      <c r="AF58" s="9">
        <v>8</v>
      </c>
      <c r="AG58" s="9">
        <v>0</v>
      </c>
      <c r="AH58" s="10" t="b">
        <v>0</v>
      </c>
      <c r="AI58" s="11" t="b">
        <v>1</v>
      </c>
    </row>
    <row r="59" spans="1:35" x14ac:dyDescent="0.25">
      <c r="A59" t="s">
        <v>147</v>
      </c>
      <c r="B59" s="9">
        <v>0</v>
      </c>
      <c r="C59" s="9">
        <v>0</v>
      </c>
      <c r="D59" s="9">
        <v>8</v>
      </c>
      <c r="E59" s="9">
        <v>2</v>
      </c>
      <c r="F59" s="12" t="b">
        <v>0</v>
      </c>
      <c r="G59" s="13" t="b">
        <v>1</v>
      </c>
      <c r="AC59" t="s">
        <v>214</v>
      </c>
      <c r="AD59" s="9">
        <v>0</v>
      </c>
      <c r="AE59" s="9">
        <v>0</v>
      </c>
      <c r="AF59" s="9">
        <v>6</v>
      </c>
      <c r="AG59" s="9">
        <v>1</v>
      </c>
      <c r="AH59" s="10" t="b">
        <v>0</v>
      </c>
      <c r="AI59" s="11" t="b">
        <v>1</v>
      </c>
    </row>
    <row r="60" spans="1:35" x14ac:dyDescent="0.25">
      <c r="A60" t="s">
        <v>148</v>
      </c>
      <c r="B60" s="9">
        <v>1</v>
      </c>
      <c r="C60" s="9">
        <v>0</v>
      </c>
      <c r="D60" s="9">
        <v>5</v>
      </c>
      <c r="E60" s="9">
        <v>3</v>
      </c>
      <c r="F60" s="12" t="b">
        <v>0</v>
      </c>
      <c r="G60" s="13" t="b">
        <v>1</v>
      </c>
      <c r="AC60" t="s">
        <v>215</v>
      </c>
      <c r="AD60" s="9">
        <v>0</v>
      </c>
      <c r="AE60" s="9">
        <v>0</v>
      </c>
      <c r="AF60" s="9">
        <v>4</v>
      </c>
      <c r="AG60" s="9">
        <v>0</v>
      </c>
      <c r="AH60" s="10" t="b">
        <v>0</v>
      </c>
      <c r="AI60" s="11" t="b">
        <v>1</v>
      </c>
    </row>
    <row r="61" spans="1:35" x14ac:dyDescent="0.25">
      <c r="A61" t="s">
        <v>149</v>
      </c>
      <c r="B61" s="9">
        <v>1</v>
      </c>
      <c r="C61" s="9">
        <v>2</v>
      </c>
      <c r="D61" s="9">
        <v>5</v>
      </c>
      <c r="E61" s="9">
        <v>5</v>
      </c>
      <c r="F61" s="12" t="b">
        <v>0</v>
      </c>
      <c r="G61" s="13" t="b">
        <v>1</v>
      </c>
      <c r="H61" t="s">
        <v>150</v>
      </c>
      <c r="J61" t="s">
        <v>175</v>
      </c>
      <c r="K61" t="s">
        <v>176</v>
      </c>
      <c r="L61" t="s">
        <v>177</v>
      </c>
      <c r="AC61" t="s">
        <v>216</v>
      </c>
      <c r="AD61" s="9">
        <v>0</v>
      </c>
      <c r="AE61" s="9">
        <v>1</v>
      </c>
      <c r="AF61" s="9">
        <v>6</v>
      </c>
      <c r="AG61" s="9">
        <v>2</v>
      </c>
      <c r="AH61" s="10" t="b">
        <v>0</v>
      </c>
      <c r="AI61" s="11" t="b">
        <v>1</v>
      </c>
    </row>
    <row r="62" spans="1:35" x14ac:dyDescent="0.25">
      <c r="A62" t="s">
        <v>151</v>
      </c>
      <c r="B62" s="9">
        <v>1</v>
      </c>
      <c r="C62" s="9">
        <v>0</v>
      </c>
      <c r="D62" s="9">
        <v>6</v>
      </c>
      <c r="E62" s="9">
        <v>3</v>
      </c>
      <c r="F62" s="12" t="b">
        <v>0</v>
      </c>
      <c r="G62" s="13" t="b">
        <v>1</v>
      </c>
      <c r="J62" s="1">
        <v>0.33333333333333331</v>
      </c>
      <c r="K62" s="1">
        <v>0.77777777777777779</v>
      </c>
      <c r="L62" s="1">
        <v>0.34166666666666667</v>
      </c>
      <c r="AC62" t="s">
        <v>217</v>
      </c>
      <c r="AD62" s="9">
        <v>0</v>
      </c>
      <c r="AE62" s="9">
        <v>0</v>
      </c>
      <c r="AF62" s="9">
        <v>12</v>
      </c>
      <c r="AG62" s="9">
        <v>1</v>
      </c>
      <c r="AH62" s="10" t="b">
        <v>0</v>
      </c>
      <c r="AI62" s="11" t="b">
        <v>1</v>
      </c>
    </row>
    <row r="63" spans="1:35" x14ac:dyDescent="0.25">
      <c r="A63" t="s">
        <v>152</v>
      </c>
      <c r="B63" s="9">
        <v>3</v>
      </c>
      <c r="C63" s="9">
        <v>2</v>
      </c>
      <c r="D63" s="9">
        <v>6</v>
      </c>
      <c r="E63" s="9">
        <v>3</v>
      </c>
      <c r="F63" s="12" t="b">
        <v>0</v>
      </c>
      <c r="G63" s="13" t="b">
        <v>1</v>
      </c>
      <c r="AC63" t="s">
        <v>218</v>
      </c>
      <c r="AD63" s="9">
        <v>0</v>
      </c>
      <c r="AE63" s="9">
        <v>0</v>
      </c>
      <c r="AF63" s="9">
        <v>5</v>
      </c>
      <c r="AG63" s="9">
        <v>1</v>
      </c>
      <c r="AH63" s="10" t="b">
        <v>0</v>
      </c>
      <c r="AI63" s="11" t="b">
        <v>1</v>
      </c>
    </row>
    <row r="64" spans="1:35" x14ac:dyDescent="0.25">
      <c r="A64" t="s">
        <v>153</v>
      </c>
      <c r="B64" s="9">
        <v>0</v>
      </c>
      <c r="C64" s="9">
        <v>0</v>
      </c>
      <c r="D64" s="9">
        <v>8</v>
      </c>
      <c r="E64" s="9">
        <v>4</v>
      </c>
      <c r="F64" s="12" t="b">
        <v>1</v>
      </c>
      <c r="G64" s="13" t="b">
        <v>1</v>
      </c>
      <c r="AC64" t="s">
        <v>219</v>
      </c>
      <c r="AD64" s="9">
        <v>0</v>
      </c>
      <c r="AE64" s="9">
        <v>0</v>
      </c>
      <c r="AF64" s="9">
        <v>8</v>
      </c>
      <c r="AG64" s="9">
        <v>0</v>
      </c>
      <c r="AH64" s="10" t="b">
        <v>0</v>
      </c>
      <c r="AI64" s="11" t="b">
        <v>1</v>
      </c>
    </row>
    <row r="65" spans="1:35" x14ac:dyDescent="0.25">
      <c r="A65" t="s">
        <v>154</v>
      </c>
      <c r="B65" s="9">
        <v>0</v>
      </c>
      <c r="C65" s="9">
        <v>0</v>
      </c>
      <c r="D65" s="9">
        <v>5</v>
      </c>
      <c r="E65" s="9">
        <v>5</v>
      </c>
      <c r="F65" s="12" t="b">
        <v>1</v>
      </c>
      <c r="G65" s="13" t="b">
        <v>0</v>
      </c>
      <c r="AC65" t="s">
        <v>220</v>
      </c>
      <c r="AD65" s="9">
        <v>0</v>
      </c>
      <c r="AE65" s="9">
        <v>0</v>
      </c>
      <c r="AF65" s="9">
        <v>10</v>
      </c>
      <c r="AG65" s="9">
        <v>1</v>
      </c>
      <c r="AH65" s="10" t="b">
        <v>0</v>
      </c>
      <c r="AI65" s="11" t="b">
        <v>1</v>
      </c>
    </row>
    <row r="66" spans="1:35" x14ac:dyDescent="0.25">
      <c r="A66" t="s">
        <v>155</v>
      </c>
      <c r="B66" s="9">
        <v>0</v>
      </c>
      <c r="C66" s="9">
        <v>1</v>
      </c>
      <c r="D66" s="9">
        <v>21</v>
      </c>
      <c r="E66" s="9">
        <v>4</v>
      </c>
      <c r="F66" s="12" t="b">
        <v>0</v>
      </c>
      <c r="G66" s="13" t="b">
        <v>1</v>
      </c>
      <c r="AC66" t="s">
        <v>221</v>
      </c>
      <c r="AD66" s="9">
        <v>0</v>
      </c>
      <c r="AE66" s="9">
        <v>1</v>
      </c>
      <c r="AF66" s="9">
        <v>12</v>
      </c>
      <c r="AG66" s="9">
        <v>3</v>
      </c>
      <c r="AH66" s="10" t="b">
        <v>0</v>
      </c>
      <c r="AI66" s="11" t="b">
        <v>1</v>
      </c>
    </row>
    <row r="67" spans="1:35" x14ac:dyDescent="0.25">
      <c r="A67" t="s">
        <v>156</v>
      </c>
      <c r="B67" s="9">
        <v>1</v>
      </c>
      <c r="C67" s="9">
        <v>0</v>
      </c>
      <c r="D67" s="9">
        <v>5</v>
      </c>
      <c r="E67" s="9">
        <v>3</v>
      </c>
      <c r="F67" s="12" t="b">
        <v>0</v>
      </c>
      <c r="G67" s="13" t="b">
        <v>1</v>
      </c>
      <c r="AC67" t="s">
        <v>222</v>
      </c>
      <c r="AD67" s="9">
        <v>2</v>
      </c>
      <c r="AE67" s="9">
        <v>0</v>
      </c>
      <c r="AF67" s="9">
        <v>7</v>
      </c>
      <c r="AG67" s="9">
        <v>3</v>
      </c>
      <c r="AH67" s="10" t="b">
        <v>0</v>
      </c>
      <c r="AI67" s="11" t="b">
        <v>1</v>
      </c>
    </row>
    <row r="68" spans="1:35" x14ac:dyDescent="0.25">
      <c r="A68" t="s">
        <v>157</v>
      </c>
      <c r="B68" s="9">
        <v>0</v>
      </c>
      <c r="C68" s="9">
        <v>0</v>
      </c>
      <c r="D68" s="9">
        <v>10</v>
      </c>
      <c r="E68" s="9">
        <v>6</v>
      </c>
      <c r="F68" s="12" t="b">
        <v>1</v>
      </c>
      <c r="G68" s="13" t="b">
        <v>0</v>
      </c>
      <c r="AC68" t="s">
        <v>223</v>
      </c>
      <c r="AD68" s="9">
        <v>0</v>
      </c>
      <c r="AE68" s="9">
        <v>0</v>
      </c>
      <c r="AF68" s="9">
        <v>6</v>
      </c>
      <c r="AG68" s="9">
        <v>1</v>
      </c>
      <c r="AH68" s="10" t="b">
        <v>0</v>
      </c>
      <c r="AI68" s="11" t="b">
        <v>1</v>
      </c>
    </row>
    <row r="69" spans="1:35" x14ac:dyDescent="0.25">
      <c r="A69" t="s">
        <v>158</v>
      </c>
      <c r="B69" s="9">
        <v>0</v>
      </c>
      <c r="C69" s="9">
        <v>0</v>
      </c>
      <c r="D69" s="9">
        <v>7</v>
      </c>
      <c r="E69" s="9">
        <v>3</v>
      </c>
      <c r="F69" s="12" t="b">
        <v>0</v>
      </c>
      <c r="G69" s="13" t="b">
        <v>1</v>
      </c>
      <c r="AC69" t="s">
        <v>224</v>
      </c>
      <c r="AD69" s="9">
        <v>0</v>
      </c>
      <c r="AE69" s="9">
        <v>0</v>
      </c>
      <c r="AF69" s="9">
        <v>8</v>
      </c>
      <c r="AG69" s="9">
        <v>5</v>
      </c>
      <c r="AH69" s="10" t="b">
        <v>1</v>
      </c>
      <c r="AI69" s="11" t="b">
        <v>1</v>
      </c>
    </row>
    <row r="70" spans="1:35" x14ac:dyDescent="0.25">
      <c r="A70" t="s">
        <v>160</v>
      </c>
      <c r="B70">
        <v>0</v>
      </c>
      <c r="C70">
        <v>0</v>
      </c>
      <c r="D70">
        <v>7</v>
      </c>
      <c r="E70">
        <v>7</v>
      </c>
      <c r="F70" s="12" t="b">
        <v>1</v>
      </c>
      <c r="G70" s="13" t="b">
        <v>0</v>
      </c>
      <c r="AC70" t="s">
        <v>225</v>
      </c>
      <c r="AD70" s="9">
        <v>0</v>
      </c>
      <c r="AE70" s="9">
        <v>0</v>
      </c>
      <c r="AF70" s="9">
        <v>6</v>
      </c>
      <c r="AG70" s="9">
        <v>2</v>
      </c>
      <c r="AH70" s="10" t="b">
        <v>0</v>
      </c>
      <c r="AI70" s="11" t="b">
        <v>1</v>
      </c>
    </row>
    <row r="71" spans="1:35" x14ac:dyDescent="0.25">
      <c r="A71" t="s">
        <v>161</v>
      </c>
      <c r="B71">
        <v>0</v>
      </c>
      <c r="C71">
        <v>0</v>
      </c>
      <c r="D71">
        <v>9</v>
      </c>
      <c r="E71">
        <v>1</v>
      </c>
      <c r="F71" s="12" t="b">
        <v>0</v>
      </c>
      <c r="G71" s="13" t="b">
        <v>1</v>
      </c>
      <c r="AC71" t="s">
        <v>226</v>
      </c>
      <c r="AD71" s="9">
        <v>1</v>
      </c>
      <c r="AE71" s="9">
        <v>0</v>
      </c>
      <c r="AF71" s="9">
        <v>7</v>
      </c>
      <c r="AG71" s="9">
        <v>0</v>
      </c>
      <c r="AH71" s="10" t="b">
        <v>0</v>
      </c>
      <c r="AI71" s="11" t="b">
        <v>1</v>
      </c>
    </row>
    <row r="72" spans="1:35" x14ac:dyDescent="0.25">
      <c r="A72" t="s">
        <v>162</v>
      </c>
      <c r="B72">
        <v>0</v>
      </c>
      <c r="C72">
        <v>0</v>
      </c>
      <c r="D72">
        <v>4</v>
      </c>
      <c r="E72">
        <v>1</v>
      </c>
      <c r="F72" s="12" t="b">
        <v>0</v>
      </c>
      <c r="G72" s="13" t="b">
        <v>1</v>
      </c>
      <c r="AC72" t="s">
        <v>227</v>
      </c>
      <c r="AD72" s="9">
        <v>2</v>
      </c>
      <c r="AE72" s="9">
        <v>1</v>
      </c>
      <c r="AF72" s="9">
        <v>9</v>
      </c>
      <c r="AG72" s="9">
        <v>3</v>
      </c>
      <c r="AH72" s="10" t="b">
        <v>1</v>
      </c>
      <c r="AI72" s="11" t="b">
        <v>1</v>
      </c>
    </row>
    <row r="73" spans="1:35" x14ac:dyDescent="0.25">
      <c r="A73" t="s">
        <v>163</v>
      </c>
      <c r="B73">
        <v>1</v>
      </c>
      <c r="C73">
        <v>0</v>
      </c>
      <c r="D73">
        <v>6</v>
      </c>
      <c r="E73">
        <v>7</v>
      </c>
      <c r="F73" s="12" t="b">
        <v>0</v>
      </c>
      <c r="G73" s="13" t="b">
        <v>1</v>
      </c>
      <c r="AC73" t="s">
        <v>228</v>
      </c>
      <c r="AD73" s="9">
        <v>0</v>
      </c>
      <c r="AE73" s="9">
        <v>3</v>
      </c>
      <c r="AF73" s="9">
        <v>11</v>
      </c>
      <c r="AG73" s="9">
        <v>3</v>
      </c>
      <c r="AH73" s="10" t="b">
        <v>0</v>
      </c>
      <c r="AI73" s="11" t="b">
        <v>1</v>
      </c>
    </row>
    <row r="74" spans="1:35" x14ac:dyDescent="0.25">
      <c r="A74" t="s">
        <v>164</v>
      </c>
      <c r="B74">
        <v>0</v>
      </c>
      <c r="C74">
        <v>0</v>
      </c>
      <c r="D74">
        <v>2</v>
      </c>
      <c r="E74">
        <v>3</v>
      </c>
      <c r="F74" s="12" t="b">
        <v>1</v>
      </c>
      <c r="G74" s="13" t="b">
        <v>0</v>
      </c>
      <c r="AC74" t="s">
        <v>229</v>
      </c>
      <c r="AD74" s="9">
        <v>0</v>
      </c>
      <c r="AE74" s="9">
        <v>0</v>
      </c>
      <c r="AF74" s="9">
        <v>7</v>
      </c>
      <c r="AG74" s="9">
        <v>1</v>
      </c>
      <c r="AH74" s="10" t="b">
        <v>0</v>
      </c>
      <c r="AI74" s="11" t="b">
        <v>1</v>
      </c>
    </row>
    <row r="75" spans="1:35" x14ac:dyDescent="0.25">
      <c r="A75" t="s">
        <v>165</v>
      </c>
      <c r="B75">
        <v>0</v>
      </c>
      <c r="C75">
        <v>0</v>
      </c>
      <c r="D75">
        <v>7</v>
      </c>
      <c r="E75">
        <v>5</v>
      </c>
      <c r="F75" s="12" t="b">
        <v>1</v>
      </c>
      <c r="G75" s="13" t="b">
        <v>1</v>
      </c>
      <c r="AC75" t="s">
        <v>230</v>
      </c>
      <c r="AD75" s="9">
        <v>0</v>
      </c>
      <c r="AE75" s="9">
        <v>0</v>
      </c>
      <c r="AF75" s="9">
        <v>4</v>
      </c>
      <c r="AG75" s="9">
        <v>7</v>
      </c>
      <c r="AH75" s="10" t="b">
        <v>1</v>
      </c>
      <c r="AI75" s="11" t="b">
        <v>0</v>
      </c>
    </row>
    <row r="76" spans="1:35" x14ac:dyDescent="0.25">
      <c r="A76" t="s">
        <v>166</v>
      </c>
      <c r="B76" s="9">
        <v>1</v>
      </c>
      <c r="C76" s="9">
        <v>0</v>
      </c>
      <c r="D76" s="9">
        <v>6</v>
      </c>
      <c r="E76" s="9">
        <v>5</v>
      </c>
      <c r="F76" s="12" t="b">
        <v>0</v>
      </c>
      <c r="G76" s="13" t="b">
        <v>0</v>
      </c>
      <c r="AC76" t="s">
        <v>231</v>
      </c>
      <c r="AD76" s="9">
        <v>0</v>
      </c>
      <c r="AE76" s="9">
        <v>0</v>
      </c>
      <c r="AF76" s="9">
        <v>11</v>
      </c>
      <c r="AG76" s="9">
        <v>1</v>
      </c>
      <c r="AH76" s="10" t="b">
        <v>0</v>
      </c>
      <c r="AI76" s="11" t="b">
        <v>1</v>
      </c>
    </row>
    <row r="77" spans="1:35" x14ac:dyDescent="0.25">
      <c r="A77" t="s">
        <v>167</v>
      </c>
      <c r="B77" s="9">
        <v>1</v>
      </c>
      <c r="C77" s="9">
        <v>3</v>
      </c>
      <c r="D77" s="9">
        <v>4</v>
      </c>
      <c r="E77" s="9">
        <v>4</v>
      </c>
      <c r="F77" s="12" t="b">
        <v>1</v>
      </c>
      <c r="G77" s="13" t="b">
        <v>0</v>
      </c>
      <c r="AC77" t="s">
        <v>232</v>
      </c>
      <c r="AD77" s="9">
        <v>1</v>
      </c>
      <c r="AE77" s="9">
        <v>1</v>
      </c>
      <c r="AF77" s="9">
        <v>15</v>
      </c>
      <c r="AG77" s="9">
        <v>8</v>
      </c>
      <c r="AH77" s="10" t="b">
        <v>0</v>
      </c>
      <c r="AI77" s="11" t="b">
        <v>1</v>
      </c>
    </row>
    <row r="78" spans="1:35" x14ac:dyDescent="0.25">
      <c r="A78" t="s">
        <v>168</v>
      </c>
      <c r="B78" s="9">
        <v>0</v>
      </c>
      <c r="C78" s="9">
        <v>0</v>
      </c>
      <c r="D78" s="9">
        <v>7</v>
      </c>
      <c r="E78" s="9">
        <v>2</v>
      </c>
      <c r="F78" s="12" t="b">
        <v>0</v>
      </c>
      <c r="G78" s="13" t="b">
        <v>1</v>
      </c>
      <c r="H78" t="s">
        <v>169</v>
      </c>
      <c r="J78" s="1">
        <v>0.5</v>
      </c>
      <c r="K78" s="1">
        <v>0.75</v>
      </c>
      <c r="L78" s="1">
        <v>0.45652173913043476</v>
      </c>
      <c r="AC78" t="s">
        <v>233</v>
      </c>
      <c r="AD78" s="9">
        <v>0</v>
      </c>
      <c r="AE78" s="9">
        <v>1</v>
      </c>
      <c r="AF78" s="9">
        <v>10</v>
      </c>
      <c r="AG78" s="9">
        <v>3</v>
      </c>
      <c r="AH78" s="10" t="b">
        <v>0</v>
      </c>
      <c r="AI78" s="11" t="b">
        <v>1</v>
      </c>
    </row>
    <row r="79" spans="1:35" x14ac:dyDescent="0.25">
      <c r="A79" t="s">
        <v>170</v>
      </c>
      <c r="B79" s="9">
        <v>0</v>
      </c>
      <c r="C79" s="9">
        <v>0</v>
      </c>
      <c r="D79" s="9">
        <v>7</v>
      </c>
      <c r="E79" s="9">
        <v>5</v>
      </c>
      <c r="F79" s="12" t="b">
        <v>1</v>
      </c>
      <c r="G79" s="13" t="b">
        <v>1</v>
      </c>
      <c r="AC79" t="s">
        <v>234</v>
      </c>
      <c r="AD79" s="9">
        <v>1</v>
      </c>
      <c r="AE79" s="9">
        <v>0</v>
      </c>
      <c r="AF79" s="9">
        <v>14</v>
      </c>
      <c r="AG79" s="9">
        <v>7</v>
      </c>
      <c r="AH79" s="10" t="b">
        <v>0</v>
      </c>
      <c r="AI79" s="11" t="b">
        <v>1</v>
      </c>
    </row>
    <row r="80" spans="1:35" x14ac:dyDescent="0.25">
      <c r="A80" t="s">
        <v>171</v>
      </c>
      <c r="B80" s="9">
        <v>0</v>
      </c>
      <c r="C80" s="9">
        <v>1</v>
      </c>
      <c r="D80" s="9">
        <v>6</v>
      </c>
      <c r="E80" s="9">
        <v>7</v>
      </c>
      <c r="F80" s="12" t="b">
        <v>1</v>
      </c>
      <c r="G80" s="13" t="b">
        <v>0</v>
      </c>
      <c r="AC80" t="s">
        <v>235</v>
      </c>
      <c r="AD80" s="9">
        <v>0</v>
      </c>
      <c r="AE80" s="9">
        <v>0</v>
      </c>
      <c r="AF80" s="9">
        <v>7</v>
      </c>
      <c r="AG80" s="9">
        <v>3</v>
      </c>
      <c r="AH80" s="10" t="b">
        <v>1</v>
      </c>
      <c r="AI80" s="11" t="b">
        <v>1</v>
      </c>
    </row>
    <row r="81" spans="1:35" x14ac:dyDescent="0.25">
      <c r="A81" t="s">
        <v>172</v>
      </c>
      <c r="B81" s="9">
        <v>0</v>
      </c>
      <c r="C81" s="9">
        <v>0</v>
      </c>
      <c r="D81" s="9">
        <v>5</v>
      </c>
      <c r="E81" s="9">
        <v>6</v>
      </c>
      <c r="F81" s="12" t="b">
        <v>0</v>
      </c>
      <c r="G81" s="13" t="b">
        <v>1</v>
      </c>
      <c r="AC81" t="s">
        <v>236</v>
      </c>
      <c r="AD81" s="9">
        <v>0</v>
      </c>
      <c r="AE81" s="9">
        <v>0</v>
      </c>
      <c r="AF81" s="9">
        <v>9</v>
      </c>
      <c r="AG81" s="9">
        <v>4</v>
      </c>
      <c r="AH81" s="10" t="b">
        <v>1</v>
      </c>
      <c r="AI81" s="11" t="b">
        <v>1</v>
      </c>
    </row>
    <row r="82" spans="1:35" x14ac:dyDescent="0.25">
      <c r="A82" t="s">
        <v>204</v>
      </c>
      <c r="B82" s="9">
        <v>0</v>
      </c>
      <c r="C82" s="9">
        <v>1</v>
      </c>
      <c r="D82" s="9">
        <v>4</v>
      </c>
      <c r="E82" s="9">
        <v>3</v>
      </c>
      <c r="F82" s="12" t="b">
        <v>0</v>
      </c>
      <c r="G82" s="13" t="b">
        <v>1</v>
      </c>
      <c r="AC82" t="s">
        <v>237</v>
      </c>
      <c r="AD82" s="9">
        <v>0</v>
      </c>
      <c r="AE82" s="9">
        <v>0</v>
      </c>
      <c r="AF82" s="9">
        <v>8</v>
      </c>
      <c r="AG82" s="9">
        <v>3</v>
      </c>
      <c r="AH82" s="10" t="b">
        <v>1</v>
      </c>
      <c r="AI82" s="11" t="b">
        <v>1</v>
      </c>
    </row>
    <row r="83" spans="1:35" x14ac:dyDescent="0.25">
      <c r="A83" t="s">
        <v>206</v>
      </c>
      <c r="B83" s="9">
        <v>0</v>
      </c>
      <c r="C83" s="9">
        <v>0</v>
      </c>
      <c r="D83" s="9">
        <v>9</v>
      </c>
      <c r="E83" s="9">
        <v>2</v>
      </c>
      <c r="F83" s="12" t="b">
        <v>0</v>
      </c>
      <c r="G83" s="13" t="b">
        <v>1</v>
      </c>
      <c r="AC83" t="s">
        <v>238</v>
      </c>
      <c r="AD83" s="9">
        <v>1</v>
      </c>
      <c r="AE83" s="9">
        <v>0</v>
      </c>
      <c r="AF83" s="9">
        <v>9</v>
      </c>
      <c r="AG83" s="9">
        <v>6</v>
      </c>
      <c r="AH83" s="10" t="b">
        <v>1</v>
      </c>
      <c r="AI83" s="11" t="b">
        <v>1</v>
      </c>
    </row>
    <row r="84" spans="1:35" x14ac:dyDescent="0.25">
      <c r="A84" t="s">
        <v>207</v>
      </c>
      <c r="B84" s="9">
        <v>0</v>
      </c>
      <c r="C84" s="9">
        <v>0</v>
      </c>
      <c r="D84" s="9">
        <v>5</v>
      </c>
      <c r="E84" s="9">
        <v>0</v>
      </c>
      <c r="F84" s="12" t="b">
        <v>0</v>
      </c>
      <c r="G84" s="13" t="b">
        <v>1</v>
      </c>
      <c r="AC84" t="s">
        <v>239</v>
      </c>
      <c r="AD84" s="9">
        <v>0</v>
      </c>
      <c r="AE84" s="9">
        <v>0</v>
      </c>
      <c r="AF84" s="9">
        <v>7</v>
      </c>
      <c r="AG84" s="9">
        <v>7</v>
      </c>
      <c r="AH84" s="10" t="b">
        <v>1</v>
      </c>
      <c r="AI84" s="11" t="b">
        <v>0</v>
      </c>
    </row>
    <row r="85" spans="1:35" x14ac:dyDescent="0.25">
      <c r="A85" t="s">
        <v>208</v>
      </c>
      <c r="B85" s="9">
        <v>0</v>
      </c>
      <c r="C85" s="9">
        <v>1</v>
      </c>
      <c r="D85" s="9">
        <v>5</v>
      </c>
      <c r="E85" s="9">
        <v>2</v>
      </c>
      <c r="F85" s="12" t="b">
        <v>0</v>
      </c>
      <c r="G85" s="13" t="b">
        <v>1</v>
      </c>
      <c r="AC85" t="s">
        <v>267</v>
      </c>
      <c r="AD85" s="9">
        <v>0</v>
      </c>
      <c r="AE85" s="9">
        <v>0</v>
      </c>
      <c r="AF85" s="9">
        <v>7</v>
      </c>
      <c r="AG85" s="9">
        <v>2</v>
      </c>
      <c r="AH85" s="10" t="b">
        <v>0</v>
      </c>
      <c r="AI85" s="11" t="b">
        <v>1</v>
      </c>
    </row>
    <row r="86" spans="1:35" x14ac:dyDescent="0.25">
      <c r="A86" t="s">
        <v>209</v>
      </c>
      <c r="B86" s="9">
        <v>0</v>
      </c>
      <c r="C86" s="9">
        <v>1</v>
      </c>
      <c r="D86" s="9">
        <v>6</v>
      </c>
      <c r="E86" s="9">
        <v>3</v>
      </c>
      <c r="F86" s="12" t="b">
        <v>0</v>
      </c>
      <c r="G86" s="13" t="b">
        <v>1</v>
      </c>
      <c r="AC86" t="s">
        <v>268</v>
      </c>
      <c r="AD86" s="9">
        <v>0</v>
      </c>
      <c r="AE86" s="9">
        <v>0</v>
      </c>
      <c r="AF86" s="9">
        <v>7</v>
      </c>
      <c r="AG86" s="9">
        <v>1</v>
      </c>
      <c r="AH86" s="10" t="b">
        <v>0</v>
      </c>
      <c r="AI86" s="11" t="b">
        <v>1</v>
      </c>
    </row>
    <row r="87" spans="1:35" x14ac:dyDescent="0.25">
      <c r="A87" t="s">
        <v>210</v>
      </c>
      <c r="B87" s="9">
        <v>2</v>
      </c>
      <c r="C87" s="9">
        <v>0</v>
      </c>
      <c r="D87" s="9">
        <v>5</v>
      </c>
      <c r="E87" s="9">
        <v>1</v>
      </c>
      <c r="F87" s="12" t="b">
        <v>0</v>
      </c>
      <c r="G87" s="13" t="b">
        <v>1</v>
      </c>
      <c r="AC87" t="s">
        <v>269</v>
      </c>
      <c r="AD87" s="9">
        <v>0</v>
      </c>
      <c r="AE87" s="9">
        <v>3</v>
      </c>
      <c r="AF87" s="9">
        <v>10</v>
      </c>
      <c r="AG87" s="9">
        <v>3</v>
      </c>
      <c r="AH87" s="10" t="b">
        <v>1</v>
      </c>
      <c r="AI87" s="11" t="b">
        <v>1</v>
      </c>
    </row>
    <row r="88" spans="1:35" x14ac:dyDescent="0.25">
      <c r="A88" t="s">
        <v>211</v>
      </c>
      <c r="B88" s="9">
        <v>0</v>
      </c>
      <c r="C88" s="9">
        <v>0</v>
      </c>
      <c r="D88" s="9">
        <v>6</v>
      </c>
      <c r="E88" s="9">
        <v>0</v>
      </c>
      <c r="F88" s="12" t="b">
        <v>0</v>
      </c>
      <c r="G88" s="13" t="b">
        <v>1</v>
      </c>
      <c r="AC88" t="s">
        <v>270</v>
      </c>
      <c r="AD88" s="9">
        <v>1</v>
      </c>
      <c r="AE88" s="9">
        <v>0</v>
      </c>
      <c r="AF88" s="9">
        <v>7</v>
      </c>
      <c r="AG88" s="9">
        <v>2</v>
      </c>
      <c r="AH88" s="10" t="b">
        <v>1</v>
      </c>
      <c r="AI88" s="11" t="b">
        <v>1</v>
      </c>
    </row>
    <row r="89" spans="1:35" x14ac:dyDescent="0.25">
      <c r="A89" t="s">
        <v>212</v>
      </c>
      <c r="B89" s="9">
        <v>0</v>
      </c>
      <c r="C89" s="9">
        <v>0</v>
      </c>
      <c r="D89" s="9">
        <v>7</v>
      </c>
      <c r="E89" s="9">
        <v>3</v>
      </c>
      <c r="F89" s="12" t="b">
        <v>1</v>
      </c>
      <c r="G89" s="13" t="b">
        <v>1</v>
      </c>
      <c r="AC89" t="s">
        <v>271</v>
      </c>
      <c r="AD89" s="9">
        <v>1</v>
      </c>
      <c r="AE89" s="9">
        <v>1</v>
      </c>
      <c r="AF89" s="9">
        <v>4</v>
      </c>
      <c r="AG89" s="9">
        <v>4</v>
      </c>
      <c r="AH89" s="10" t="b">
        <v>0</v>
      </c>
      <c r="AI89" s="11" t="b">
        <v>0</v>
      </c>
    </row>
    <row r="90" spans="1:35" x14ac:dyDescent="0.25">
      <c r="A90" t="s">
        <v>213</v>
      </c>
      <c r="B90" s="9">
        <v>1</v>
      </c>
      <c r="C90" s="9">
        <v>0</v>
      </c>
      <c r="D90" s="9">
        <v>8</v>
      </c>
      <c r="E90" s="9">
        <v>0</v>
      </c>
      <c r="F90" s="12" t="b">
        <v>0</v>
      </c>
      <c r="G90" s="13" t="b">
        <v>1</v>
      </c>
      <c r="AC90" t="s">
        <v>272</v>
      </c>
      <c r="AD90" s="9">
        <v>0</v>
      </c>
      <c r="AE90" s="9">
        <v>0</v>
      </c>
      <c r="AF90" s="9">
        <v>7</v>
      </c>
      <c r="AG90" s="9">
        <v>3</v>
      </c>
      <c r="AH90" s="10" t="b">
        <v>0</v>
      </c>
      <c r="AI90" s="11" t="b">
        <v>0</v>
      </c>
    </row>
    <row r="91" spans="1:35" x14ac:dyDescent="0.25">
      <c r="A91" t="s">
        <v>214</v>
      </c>
      <c r="B91" s="9">
        <v>0</v>
      </c>
      <c r="C91" s="9">
        <v>0</v>
      </c>
      <c r="D91" s="9">
        <v>6</v>
      </c>
      <c r="E91" s="9">
        <v>1</v>
      </c>
      <c r="F91" s="12" t="b">
        <v>0</v>
      </c>
      <c r="G91" s="13" t="b">
        <v>1</v>
      </c>
      <c r="AC91" t="s">
        <v>273</v>
      </c>
      <c r="AD91" s="9">
        <v>0</v>
      </c>
      <c r="AE91" s="9">
        <v>0</v>
      </c>
      <c r="AF91" s="9">
        <v>6</v>
      </c>
      <c r="AG91" s="9">
        <v>3</v>
      </c>
      <c r="AH91" s="10" t="b">
        <v>0</v>
      </c>
      <c r="AI91" s="11" t="b">
        <v>0</v>
      </c>
    </row>
    <row r="92" spans="1:35" x14ac:dyDescent="0.25">
      <c r="A92" t="s">
        <v>215</v>
      </c>
      <c r="B92" s="9">
        <v>0</v>
      </c>
      <c r="C92" s="9">
        <v>0</v>
      </c>
      <c r="D92" s="9">
        <v>4</v>
      </c>
      <c r="E92" s="9">
        <v>0</v>
      </c>
      <c r="F92" s="12" t="b">
        <v>0</v>
      </c>
      <c r="G92" s="13" t="b">
        <v>1</v>
      </c>
      <c r="AC92" t="s">
        <v>274</v>
      </c>
      <c r="AD92" s="9">
        <v>0</v>
      </c>
      <c r="AE92" s="9">
        <v>1</v>
      </c>
      <c r="AF92" s="9">
        <v>6</v>
      </c>
      <c r="AG92" s="9">
        <v>2</v>
      </c>
      <c r="AH92" s="10" t="b">
        <v>0</v>
      </c>
      <c r="AI92" s="11" t="b">
        <v>1</v>
      </c>
    </row>
    <row r="93" spans="1:35" x14ac:dyDescent="0.25">
      <c r="A93" t="s">
        <v>216</v>
      </c>
      <c r="B93" s="9">
        <v>0</v>
      </c>
      <c r="C93" s="9">
        <v>1</v>
      </c>
      <c r="D93" s="9">
        <v>6</v>
      </c>
      <c r="E93" s="9">
        <v>2</v>
      </c>
      <c r="F93" s="12" t="b">
        <v>0</v>
      </c>
      <c r="G93" s="13" t="b">
        <v>1</v>
      </c>
      <c r="AC93" t="s">
        <v>275</v>
      </c>
      <c r="AD93" s="9">
        <v>0</v>
      </c>
      <c r="AE93" s="9">
        <v>0</v>
      </c>
      <c r="AF93" s="9">
        <v>4</v>
      </c>
      <c r="AG93" s="9">
        <v>2</v>
      </c>
      <c r="AH93" s="10" t="b">
        <v>0</v>
      </c>
      <c r="AI93" s="11" t="b">
        <v>0</v>
      </c>
    </row>
    <row r="94" spans="1:35" x14ac:dyDescent="0.25">
      <c r="A94" t="s">
        <v>217</v>
      </c>
      <c r="B94" s="9">
        <v>0</v>
      </c>
      <c r="C94" s="9">
        <v>0</v>
      </c>
      <c r="D94" s="9">
        <v>12</v>
      </c>
      <c r="E94" s="9">
        <v>1</v>
      </c>
      <c r="F94" s="12" t="b">
        <v>0</v>
      </c>
      <c r="G94" s="13" t="b">
        <v>1</v>
      </c>
      <c r="AC94" t="s">
        <v>276</v>
      </c>
      <c r="AD94" s="9">
        <v>0</v>
      </c>
      <c r="AE94" s="9">
        <v>0</v>
      </c>
      <c r="AF94" s="9">
        <v>4</v>
      </c>
      <c r="AG94" s="9">
        <v>2</v>
      </c>
      <c r="AH94" s="10" t="b">
        <v>0</v>
      </c>
      <c r="AI94" s="11" t="b">
        <v>1</v>
      </c>
    </row>
    <row r="95" spans="1:35" x14ac:dyDescent="0.25">
      <c r="A95" t="s">
        <v>218</v>
      </c>
      <c r="B95" s="9">
        <v>0</v>
      </c>
      <c r="C95" s="9">
        <v>0</v>
      </c>
      <c r="D95" s="9">
        <v>5</v>
      </c>
      <c r="E95" s="9">
        <v>1</v>
      </c>
      <c r="F95" s="12" t="b">
        <v>0</v>
      </c>
      <c r="G95" s="13" t="b">
        <v>1</v>
      </c>
      <c r="AC95" t="s">
        <v>278</v>
      </c>
      <c r="AD95" s="9">
        <v>0</v>
      </c>
      <c r="AE95" s="9">
        <v>1</v>
      </c>
      <c r="AF95" s="9">
        <v>9</v>
      </c>
      <c r="AG95" s="9">
        <v>1</v>
      </c>
      <c r="AH95" s="10" t="b">
        <v>1</v>
      </c>
      <c r="AI95" s="11" t="b">
        <v>1</v>
      </c>
    </row>
    <row r="96" spans="1:35" x14ac:dyDescent="0.25">
      <c r="A96" t="s">
        <v>219</v>
      </c>
      <c r="B96" s="9">
        <v>0</v>
      </c>
      <c r="C96" s="9">
        <v>0</v>
      </c>
      <c r="D96" s="9">
        <v>8</v>
      </c>
      <c r="E96" s="9">
        <v>0</v>
      </c>
      <c r="F96" s="12" t="b">
        <v>0</v>
      </c>
      <c r="G96" s="13" t="b">
        <v>1</v>
      </c>
      <c r="AC96" t="s">
        <v>279</v>
      </c>
      <c r="AD96" s="9">
        <v>0</v>
      </c>
      <c r="AE96" s="9">
        <v>0</v>
      </c>
      <c r="AF96" s="9">
        <v>3</v>
      </c>
      <c r="AG96" s="9">
        <v>2</v>
      </c>
      <c r="AH96" s="10" t="b">
        <v>0</v>
      </c>
      <c r="AI96" s="11" t="b">
        <v>0</v>
      </c>
    </row>
    <row r="97" spans="1:35" x14ac:dyDescent="0.25">
      <c r="A97" t="s">
        <v>220</v>
      </c>
      <c r="B97" s="9">
        <v>0</v>
      </c>
      <c r="C97" s="9">
        <v>0</v>
      </c>
      <c r="D97" s="9">
        <v>10</v>
      </c>
      <c r="E97" s="9">
        <v>1</v>
      </c>
      <c r="F97" s="12" t="b">
        <v>0</v>
      </c>
      <c r="G97" s="13" t="b">
        <v>1</v>
      </c>
      <c r="AC97" t="s">
        <v>280</v>
      </c>
      <c r="AD97" s="9">
        <v>1</v>
      </c>
      <c r="AE97" s="9">
        <v>2</v>
      </c>
      <c r="AF97" s="9">
        <v>11</v>
      </c>
      <c r="AG97" s="9">
        <v>4</v>
      </c>
      <c r="AH97" s="10" t="b">
        <v>1</v>
      </c>
      <c r="AI97" s="11" t="b">
        <v>1</v>
      </c>
    </row>
    <row r="98" spans="1:35" x14ac:dyDescent="0.25">
      <c r="A98" t="s">
        <v>221</v>
      </c>
      <c r="B98" s="9">
        <v>0</v>
      </c>
      <c r="C98" s="9">
        <v>1</v>
      </c>
      <c r="D98" s="9">
        <v>12</v>
      </c>
      <c r="E98" s="9">
        <v>3</v>
      </c>
      <c r="F98" s="12" t="b">
        <v>0</v>
      </c>
      <c r="G98" s="13" t="b">
        <v>1</v>
      </c>
      <c r="AC98" t="s">
        <v>281</v>
      </c>
      <c r="AD98" s="9">
        <v>0</v>
      </c>
      <c r="AE98" s="9">
        <v>1</v>
      </c>
      <c r="AF98" s="9">
        <v>6</v>
      </c>
      <c r="AG98" s="9">
        <v>0</v>
      </c>
      <c r="AH98" s="10" t="b">
        <v>0</v>
      </c>
      <c r="AI98" s="11" t="b">
        <v>1</v>
      </c>
    </row>
    <row r="99" spans="1:35" x14ac:dyDescent="0.25">
      <c r="A99" t="s">
        <v>222</v>
      </c>
      <c r="B99" s="9">
        <v>2</v>
      </c>
      <c r="C99" s="9">
        <v>0</v>
      </c>
      <c r="D99" s="9">
        <v>7</v>
      </c>
      <c r="E99" s="9">
        <v>3</v>
      </c>
      <c r="F99" s="12" t="b">
        <v>0</v>
      </c>
      <c r="G99" s="13" t="b">
        <v>1</v>
      </c>
      <c r="AC99" t="s">
        <v>282</v>
      </c>
      <c r="AD99" s="9">
        <v>0</v>
      </c>
      <c r="AE99" s="9">
        <v>1</v>
      </c>
      <c r="AF99" s="9">
        <v>9</v>
      </c>
      <c r="AG99" s="9">
        <v>4</v>
      </c>
      <c r="AH99" s="10" t="b">
        <v>1</v>
      </c>
      <c r="AI99" s="11" t="b">
        <v>1</v>
      </c>
    </row>
    <row r="100" spans="1:35" x14ac:dyDescent="0.25">
      <c r="A100" t="s">
        <v>223</v>
      </c>
      <c r="B100" s="9">
        <v>0</v>
      </c>
      <c r="C100" s="9">
        <v>0</v>
      </c>
      <c r="D100" s="9">
        <v>6</v>
      </c>
      <c r="E100" s="9">
        <v>1</v>
      </c>
      <c r="F100" s="12" t="b">
        <v>0</v>
      </c>
      <c r="G100" s="13" t="b">
        <v>1</v>
      </c>
      <c r="AC100" t="s">
        <v>283</v>
      </c>
      <c r="AD100" s="9">
        <v>1</v>
      </c>
      <c r="AE100" s="9">
        <v>1</v>
      </c>
      <c r="AF100" s="9">
        <v>5</v>
      </c>
      <c r="AG100" s="9">
        <v>2</v>
      </c>
      <c r="AH100" s="10" t="b">
        <v>0</v>
      </c>
      <c r="AI100" s="11" t="b">
        <v>1</v>
      </c>
    </row>
    <row r="101" spans="1:35" x14ac:dyDescent="0.25">
      <c r="A101" t="s">
        <v>224</v>
      </c>
      <c r="B101" s="9">
        <v>0</v>
      </c>
      <c r="C101" s="9">
        <v>0</v>
      </c>
      <c r="D101" s="9">
        <v>8</v>
      </c>
      <c r="E101" s="9">
        <v>5</v>
      </c>
      <c r="F101" s="12" t="b">
        <v>1</v>
      </c>
      <c r="G101" s="13" t="b">
        <v>1</v>
      </c>
      <c r="AC101" t="s">
        <v>284</v>
      </c>
      <c r="AD101" s="9">
        <v>0</v>
      </c>
      <c r="AE101" s="9">
        <v>1</v>
      </c>
      <c r="AF101" s="9">
        <v>9</v>
      </c>
      <c r="AG101" s="9">
        <v>6</v>
      </c>
      <c r="AH101" s="10" t="b">
        <v>1</v>
      </c>
      <c r="AI101" s="11" t="b">
        <v>1</v>
      </c>
    </row>
    <row r="102" spans="1:35" x14ac:dyDescent="0.25">
      <c r="A102" t="s">
        <v>225</v>
      </c>
      <c r="B102" s="9">
        <v>0</v>
      </c>
      <c r="C102" s="9">
        <v>0</v>
      </c>
      <c r="D102" s="9">
        <v>6</v>
      </c>
      <c r="E102" s="9">
        <v>2</v>
      </c>
      <c r="F102" s="12" t="b">
        <v>0</v>
      </c>
      <c r="G102" s="13" t="b">
        <v>1</v>
      </c>
      <c r="AC102" t="s">
        <v>285</v>
      </c>
      <c r="AD102" s="9">
        <v>0</v>
      </c>
      <c r="AE102" s="9">
        <v>1</v>
      </c>
      <c r="AF102" s="9">
        <v>4</v>
      </c>
      <c r="AG102" s="9">
        <v>3</v>
      </c>
      <c r="AH102" s="10" t="b">
        <v>1</v>
      </c>
      <c r="AI102" s="11" t="b">
        <v>0</v>
      </c>
    </row>
    <row r="103" spans="1:35" x14ac:dyDescent="0.25">
      <c r="A103" t="s">
        <v>226</v>
      </c>
      <c r="B103" s="9">
        <v>1</v>
      </c>
      <c r="C103" s="9">
        <v>0</v>
      </c>
      <c r="D103" s="9">
        <v>7</v>
      </c>
      <c r="E103" s="9">
        <v>0</v>
      </c>
      <c r="F103" s="12" t="b">
        <v>0</v>
      </c>
      <c r="G103" s="13" t="b">
        <v>1</v>
      </c>
      <c r="AC103" t="s">
        <v>286</v>
      </c>
      <c r="AD103" s="9">
        <v>0</v>
      </c>
      <c r="AE103" s="9">
        <v>0</v>
      </c>
      <c r="AF103" s="9">
        <v>5</v>
      </c>
      <c r="AG103" s="9">
        <v>2</v>
      </c>
      <c r="AH103" s="10" t="b">
        <v>1</v>
      </c>
      <c r="AI103" s="11" t="b">
        <v>0</v>
      </c>
    </row>
    <row r="104" spans="1:35" x14ac:dyDescent="0.25">
      <c r="A104" t="s">
        <v>227</v>
      </c>
      <c r="B104" s="9">
        <v>2</v>
      </c>
      <c r="C104" s="9">
        <v>1</v>
      </c>
      <c r="D104" s="9">
        <v>9</v>
      </c>
      <c r="E104" s="9">
        <v>3</v>
      </c>
      <c r="F104" s="12" t="b">
        <v>1</v>
      </c>
      <c r="G104" s="13" t="b">
        <v>1</v>
      </c>
      <c r="AC104" t="s">
        <v>287</v>
      </c>
      <c r="AD104" s="9">
        <v>0</v>
      </c>
      <c r="AE104" s="9">
        <v>0</v>
      </c>
      <c r="AF104" s="9">
        <v>7</v>
      </c>
      <c r="AG104" s="9">
        <v>2</v>
      </c>
      <c r="AH104" s="10" t="b">
        <v>0</v>
      </c>
      <c r="AI104" s="11" t="b">
        <v>1</v>
      </c>
    </row>
    <row r="105" spans="1:35" x14ac:dyDescent="0.25">
      <c r="A105" t="s">
        <v>228</v>
      </c>
      <c r="B105" s="9">
        <v>0</v>
      </c>
      <c r="C105" s="9">
        <v>3</v>
      </c>
      <c r="D105" s="9">
        <v>11</v>
      </c>
      <c r="E105" s="9">
        <v>3</v>
      </c>
      <c r="F105" s="12" t="b">
        <v>0</v>
      </c>
      <c r="G105" s="13" t="b">
        <v>1</v>
      </c>
    </row>
    <row r="106" spans="1:35" x14ac:dyDescent="0.25">
      <c r="A106" t="s">
        <v>229</v>
      </c>
      <c r="B106" s="9">
        <v>0</v>
      </c>
      <c r="C106" s="9">
        <v>0</v>
      </c>
      <c r="D106" s="9">
        <v>7</v>
      </c>
      <c r="E106" s="9">
        <v>1</v>
      </c>
      <c r="F106" s="12" t="b">
        <v>0</v>
      </c>
      <c r="G106" s="13" t="b">
        <v>1</v>
      </c>
    </row>
    <row r="107" spans="1:35" x14ac:dyDescent="0.25">
      <c r="A107" t="s">
        <v>230</v>
      </c>
      <c r="B107" s="9">
        <v>0</v>
      </c>
      <c r="C107" s="9">
        <v>0</v>
      </c>
      <c r="D107" s="9">
        <v>4</v>
      </c>
      <c r="E107" s="9">
        <v>7</v>
      </c>
      <c r="F107" s="12" t="b">
        <v>1</v>
      </c>
      <c r="G107" s="13" t="b">
        <v>0</v>
      </c>
    </row>
    <row r="108" spans="1:35" x14ac:dyDescent="0.25">
      <c r="A108" t="s">
        <v>231</v>
      </c>
      <c r="B108" s="9">
        <v>0</v>
      </c>
      <c r="C108" s="9">
        <v>0</v>
      </c>
      <c r="D108" s="9">
        <v>11</v>
      </c>
      <c r="E108" s="9">
        <v>1</v>
      </c>
      <c r="F108" s="12" t="b">
        <v>0</v>
      </c>
      <c r="G108" s="13" t="b">
        <v>1</v>
      </c>
    </row>
    <row r="109" spans="1:35" x14ac:dyDescent="0.25">
      <c r="A109" t="s">
        <v>232</v>
      </c>
      <c r="B109" s="9">
        <v>1</v>
      </c>
      <c r="C109" s="9">
        <v>1</v>
      </c>
      <c r="D109" s="9">
        <v>15</v>
      </c>
      <c r="E109" s="9">
        <v>8</v>
      </c>
      <c r="F109" s="12" t="b">
        <v>0</v>
      </c>
      <c r="G109" s="13" t="b">
        <v>1</v>
      </c>
    </row>
    <row r="110" spans="1:35" x14ac:dyDescent="0.25">
      <c r="A110" t="s">
        <v>233</v>
      </c>
      <c r="B110" s="9">
        <v>0</v>
      </c>
      <c r="C110" s="9">
        <v>1</v>
      </c>
      <c r="D110" s="9">
        <v>10</v>
      </c>
      <c r="E110" s="9">
        <v>3</v>
      </c>
      <c r="F110" s="12" t="b">
        <v>0</v>
      </c>
      <c r="G110" s="13" t="b">
        <v>1</v>
      </c>
    </row>
    <row r="111" spans="1:35" x14ac:dyDescent="0.25">
      <c r="A111" t="s">
        <v>234</v>
      </c>
      <c r="B111" s="9">
        <v>1</v>
      </c>
      <c r="C111" s="9">
        <v>0</v>
      </c>
      <c r="D111" s="9">
        <v>14</v>
      </c>
      <c r="E111" s="9">
        <v>7</v>
      </c>
      <c r="F111" s="12" t="b">
        <v>0</v>
      </c>
      <c r="G111" s="13" t="b">
        <v>1</v>
      </c>
    </row>
    <row r="112" spans="1:35" x14ac:dyDescent="0.25">
      <c r="A112" t="s">
        <v>235</v>
      </c>
      <c r="B112" s="9">
        <v>0</v>
      </c>
      <c r="C112" s="9">
        <v>0</v>
      </c>
      <c r="D112" s="9">
        <v>7</v>
      </c>
      <c r="E112" s="9">
        <v>3</v>
      </c>
      <c r="F112" s="12" t="b">
        <v>1</v>
      </c>
      <c r="G112" s="13" t="b">
        <v>1</v>
      </c>
    </row>
    <row r="113" spans="1:7" x14ac:dyDescent="0.25">
      <c r="A113" t="s">
        <v>236</v>
      </c>
      <c r="B113" s="9">
        <v>0</v>
      </c>
      <c r="C113" s="9">
        <v>0</v>
      </c>
      <c r="D113" s="9">
        <v>9</v>
      </c>
      <c r="E113" s="9">
        <v>4</v>
      </c>
      <c r="F113" s="12" t="b">
        <v>1</v>
      </c>
      <c r="G113" s="13" t="b">
        <v>1</v>
      </c>
    </row>
    <row r="114" spans="1:7" x14ac:dyDescent="0.25">
      <c r="A114" t="s">
        <v>237</v>
      </c>
      <c r="B114" s="9">
        <v>0</v>
      </c>
      <c r="C114" s="9">
        <v>0</v>
      </c>
      <c r="D114" s="9">
        <v>8</v>
      </c>
      <c r="E114" s="9">
        <v>3</v>
      </c>
      <c r="F114" s="12" t="b">
        <v>1</v>
      </c>
      <c r="G114" s="13" t="b">
        <v>1</v>
      </c>
    </row>
    <row r="115" spans="1:7" x14ac:dyDescent="0.25">
      <c r="A115" t="s">
        <v>238</v>
      </c>
      <c r="B115" s="9">
        <v>1</v>
      </c>
      <c r="C115" s="9">
        <v>0</v>
      </c>
      <c r="D115" s="9">
        <v>9</v>
      </c>
      <c r="E115" s="9">
        <v>6</v>
      </c>
      <c r="F115" s="12" t="b">
        <v>1</v>
      </c>
      <c r="G115" s="13" t="b">
        <v>1</v>
      </c>
    </row>
    <row r="116" spans="1:7" x14ac:dyDescent="0.25">
      <c r="A116" t="s">
        <v>239</v>
      </c>
      <c r="B116" s="9">
        <v>0</v>
      </c>
      <c r="C116" s="9">
        <v>0</v>
      </c>
      <c r="D116" s="9">
        <v>7</v>
      </c>
      <c r="E116" s="9">
        <v>7</v>
      </c>
      <c r="F116" s="12" t="b">
        <v>1</v>
      </c>
      <c r="G116" s="13" t="b">
        <v>0</v>
      </c>
    </row>
    <row r="117" spans="1:7" x14ac:dyDescent="0.25">
      <c r="A117" t="s">
        <v>267</v>
      </c>
      <c r="B117" s="9">
        <v>0</v>
      </c>
      <c r="C117" s="9">
        <v>0</v>
      </c>
      <c r="D117" s="9">
        <v>7</v>
      </c>
      <c r="E117" s="9">
        <v>2</v>
      </c>
      <c r="F117" s="12" t="b">
        <v>0</v>
      </c>
      <c r="G117" s="13" t="b">
        <v>1</v>
      </c>
    </row>
    <row r="118" spans="1:7" x14ac:dyDescent="0.25">
      <c r="A118" t="s">
        <v>268</v>
      </c>
      <c r="B118" s="9">
        <v>0</v>
      </c>
      <c r="C118" s="9">
        <v>0</v>
      </c>
      <c r="D118" s="9">
        <v>7</v>
      </c>
      <c r="E118" s="9">
        <v>1</v>
      </c>
      <c r="F118" s="12" t="b">
        <v>0</v>
      </c>
      <c r="G118" s="13" t="b">
        <v>1</v>
      </c>
    </row>
    <row r="119" spans="1:7" x14ac:dyDescent="0.25">
      <c r="A119" t="s">
        <v>269</v>
      </c>
      <c r="B119" s="9">
        <v>0</v>
      </c>
      <c r="C119" s="9">
        <v>3</v>
      </c>
      <c r="D119" s="9">
        <v>10</v>
      </c>
      <c r="E119" s="9">
        <v>3</v>
      </c>
      <c r="F119" s="12" t="b">
        <v>1</v>
      </c>
      <c r="G119" s="13" t="b">
        <v>1</v>
      </c>
    </row>
    <row r="120" spans="1:7" x14ac:dyDescent="0.25">
      <c r="A120" t="s">
        <v>270</v>
      </c>
      <c r="B120" s="9">
        <v>1</v>
      </c>
      <c r="C120" s="9">
        <v>0</v>
      </c>
      <c r="D120" s="9">
        <v>7</v>
      </c>
      <c r="E120" s="9">
        <v>2</v>
      </c>
      <c r="F120" s="12" t="b">
        <v>1</v>
      </c>
      <c r="G120" s="13" t="b">
        <v>1</v>
      </c>
    </row>
    <row r="121" spans="1:7" x14ac:dyDescent="0.25">
      <c r="A121" t="s">
        <v>271</v>
      </c>
      <c r="B121" s="9">
        <v>1</v>
      </c>
      <c r="C121" s="9">
        <v>1</v>
      </c>
      <c r="D121" s="9">
        <v>4</v>
      </c>
      <c r="E121" s="9">
        <v>4</v>
      </c>
      <c r="F121" s="12" t="b">
        <v>0</v>
      </c>
      <c r="G121" s="13" t="b">
        <v>0</v>
      </c>
    </row>
    <row r="122" spans="1:7" x14ac:dyDescent="0.25">
      <c r="A122" t="s">
        <v>272</v>
      </c>
      <c r="B122" s="9">
        <v>0</v>
      </c>
      <c r="C122" s="9">
        <v>0</v>
      </c>
      <c r="D122" s="9">
        <v>7</v>
      </c>
      <c r="E122" s="9">
        <v>3</v>
      </c>
      <c r="F122" s="12" t="b">
        <v>0</v>
      </c>
      <c r="G122" s="13" t="b">
        <v>0</v>
      </c>
    </row>
    <row r="123" spans="1:7" x14ac:dyDescent="0.25">
      <c r="A123" t="s">
        <v>273</v>
      </c>
      <c r="B123" s="9">
        <v>0</v>
      </c>
      <c r="C123" s="9">
        <v>0</v>
      </c>
      <c r="D123" s="9">
        <v>6</v>
      </c>
      <c r="E123" s="9">
        <v>3</v>
      </c>
      <c r="F123" s="12" t="b">
        <v>0</v>
      </c>
      <c r="G123" s="13" t="b">
        <v>0</v>
      </c>
    </row>
    <row r="124" spans="1:7" x14ac:dyDescent="0.25">
      <c r="A124" t="s">
        <v>274</v>
      </c>
      <c r="B124" s="9">
        <v>0</v>
      </c>
      <c r="C124" s="9">
        <v>1</v>
      </c>
      <c r="D124" s="9">
        <v>6</v>
      </c>
      <c r="E124" s="9">
        <v>2</v>
      </c>
      <c r="F124" s="12" t="b">
        <v>0</v>
      </c>
      <c r="G124" s="13" t="b">
        <v>1</v>
      </c>
    </row>
    <row r="125" spans="1:7" x14ac:dyDescent="0.25">
      <c r="A125" t="s">
        <v>275</v>
      </c>
      <c r="B125" s="9">
        <v>0</v>
      </c>
      <c r="C125" s="9">
        <v>0</v>
      </c>
      <c r="D125" s="9">
        <v>4</v>
      </c>
      <c r="E125" s="9">
        <v>2</v>
      </c>
      <c r="F125" s="12" t="b">
        <v>0</v>
      </c>
      <c r="G125" s="13" t="b">
        <v>0</v>
      </c>
    </row>
    <row r="126" spans="1:7" x14ac:dyDescent="0.25">
      <c r="A126" t="s">
        <v>276</v>
      </c>
      <c r="B126" s="9">
        <v>0</v>
      </c>
      <c r="C126" s="9">
        <v>0</v>
      </c>
      <c r="D126" s="9">
        <v>4</v>
      </c>
      <c r="E126" s="9">
        <v>2</v>
      </c>
      <c r="F126" s="12" t="b">
        <v>0</v>
      </c>
      <c r="G126" s="13" t="b">
        <v>1</v>
      </c>
    </row>
    <row r="127" spans="1:7" x14ac:dyDescent="0.25">
      <c r="A127" t="s">
        <v>278</v>
      </c>
      <c r="B127" s="9">
        <v>0</v>
      </c>
      <c r="C127" s="9">
        <v>1</v>
      </c>
      <c r="D127" s="9">
        <v>9</v>
      </c>
      <c r="E127" s="9">
        <v>1</v>
      </c>
      <c r="F127" s="12" t="b">
        <v>1</v>
      </c>
      <c r="G127" s="13" t="b">
        <v>1</v>
      </c>
    </row>
    <row r="128" spans="1:7" x14ac:dyDescent="0.25">
      <c r="A128" t="s">
        <v>279</v>
      </c>
      <c r="B128" s="9">
        <v>0</v>
      </c>
      <c r="C128" s="9">
        <v>0</v>
      </c>
      <c r="D128" s="9">
        <v>3</v>
      </c>
      <c r="E128" s="9">
        <v>2</v>
      </c>
      <c r="F128" s="12" t="b">
        <v>0</v>
      </c>
      <c r="G128" s="13" t="b">
        <v>0</v>
      </c>
    </row>
    <row r="129" spans="1:7" x14ac:dyDescent="0.25">
      <c r="A129" t="s">
        <v>280</v>
      </c>
      <c r="B129" s="9">
        <v>1</v>
      </c>
      <c r="C129" s="9">
        <v>2</v>
      </c>
      <c r="D129" s="9">
        <v>11</v>
      </c>
      <c r="E129" s="9">
        <v>4</v>
      </c>
      <c r="F129" s="12" t="b">
        <v>1</v>
      </c>
      <c r="G129" s="13" t="b">
        <v>1</v>
      </c>
    </row>
    <row r="130" spans="1:7" x14ac:dyDescent="0.25">
      <c r="A130" t="s">
        <v>281</v>
      </c>
      <c r="B130" s="9">
        <v>0</v>
      </c>
      <c r="C130" s="9">
        <v>1</v>
      </c>
      <c r="D130" s="9">
        <v>6</v>
      </c>
      <c r="E130" s="9">
        <v>0</v>
      </c>
      <c r="F130" s="12" t="b">
        <v>0</v>
      </c>
      <c r="G130" s="13" t="b">
        <v>1</v>
      </c>
    </row>
    <row r="131" spans="1:7" x14ac:dyDescent="0.25">
      <c r="A131" t="s">
        <v>282</v>
      </c>
      <c r="B131" s="9">
        <v>0</v>
      </c>
      <c r="C131" s="9">
        <v>1</v>
      </c>
      <c r="D131" s="9">
        <v>9</v>
      </c>
      <c r="E131" s="9">
        <v>4</v>
      </c>
      <c r="F131" s="12" t="b">
        <v>1</v>
      </c>
      <c r="G131" s="13" t="b">
        <v>1</v>
      </c>
    </row>
    <row r="132" spans="1:7" x14ac:dyDescent="0.25">
      <c r="A132" t="s">
        <v>283</v>
      </c>
      <c r="B132" s="9">
        <v>1</v>
      </c>
      <c r="C132" s="9">
        <v>1</v>
      </c>
      <c r="D132" s="9">
        <v>5</v>
      </c>
      <c r="E132" s="9">
        <v>2</v>
      </c>
      <c r="F132" s="12" t="b">
        <v>0</v>
      </c>
      <c r="G132" s="13" t="b">
        <v>1</v>
      </c>
    </row>
    <row r="133" spans="1:7" x14ac:dyDescent="0.25">
      <c r="A133" t="s">
        <v>284</v>
      </c>
      <c r="B133" s="9">
        <v>0</v>
      </c>
      <c r="C133" s="9">
        <v>1</v>
      </c>
      <c r="D133" s="9">
        <v>9</v>
      </c>
      <c r="E133" s="9">
        <v>6</v>
      </c>
      <c r="F133" s="12" t="b">
        <v>1</v>
      </c>
      <c r="G133" s="13" t="b">
        <v>1</v>
      </c>
    </row>
    <row r="134" spans="1:7" x14ac:dyDescent="0.25">
      <c r="A134" t="s">
        <v>285</v>
      </c>
      <c r="B134" s="9">
        <v>0</v>
      </c>
      <c r="C134" s="9">
        <v>1</v>
      </c>
      <c r="D134" s="9">
        <v>4</v>
      </c>
      <c r="E134" s="9">
        <v>3</v>
      </c>
      <c r="F134" s="12" t="b">
        <v>1</v>
      </c>
      <c r="G134" s="13" t="b">
        <v>0</v>
      </c>
    </row>
    <row r="135" spans="1:7" x14ac:dyDescent="0.25">
      <c r="A135" t="s">
        <v>286</v>
      </c>
      <c r="B135" s="9">
        <v>0</v>
      </c>
      <c r="C135" s="9">
        <v>0</v>
      </c>
      <c r="D135" s="9">
        <v>5</v>
      </c>
      <c r="E135" s="9">
        <v>2</v>
      </c>
      <c r="F135" s="12" t="b">
        <v>1</v>
      </c>
      <c r="G135" s="13" t="b">
        <v>0</v>
      </c>
    </row>
    <row r="136" spans="1:7" x14ac:dyDescent="0.25">
      <c r="A136" t="s">
        <v>287</v>
      </c>
      <c r="B136" s="9">
        <v>0</v>
      </c>
      <c r="C136" s="9">
        <v>0</v>
      </c>
      <c r="D136" s="9">
        <v>7</v>
      </c>
      <c r="E136" s="9">
        <v>2</v>
      </c>
      <c r="F136" s="12" t="b">
        <v>0</v>
      </c>
      <c r="G136" s="13" t="b">
        <v>1</v>
      </c>
    </row>
  </sheetData>
  <conditionalFormatting sqref="F2">
    <cfRule type="iconSet" priority="270">
      <iconSet iconSet="3Symbols2">
        <cfvo type="percent" val="0"/>
        <cfvo type="percent" val="33"/>
        <cfvo type="percent" val="67"/>
      </iconSet>
    </cfRule>
  </conditionalFormatting>
  <conditionalFormatting sqref="F3">
    <cfRule type="iconSet" priority="269">
      <iconSet iconSet="3Symbols2">
        <cfvo type="percent" val="0"/>
        <cfvo type="percent" val="33"/>
        <cfvo type="percent" val="67"/>
      </iconSet>
    </cfRule>
  </conditionalFormatting>
  <conditionalFormatting sqref="F4">
    <cfRule type="iconSet" priority="268">
      <iconSet iconSet="3Symbols2">
        <cfvo type="percent" val="0"/>
        <cfvo type="percent" val="33"/>
        <cfvo type="percent" val="67"/>
      </iconSet>
    </cfRule>
  </conditionalFormatting>
  <conditionalFormatting sqref="F5">
    <cfRule type="iconSet" priority="267">
      <iconSet iconSet="3Symbols2">
        <cfvo type="percent" val="0"/>
        <cfvo type="percent" val="33"/>
        <cfvo type="percent" val="67"/>
      </iconSet>
    </cfRule>
  </conditionalFormatting>
  <conditionalFormatting sqref="F6">
    <cfRule type="iconSet" priority="266">
      <iconSet iconSet="3Symbols2">
        <cfvo type="percent" val="0"/>
        <cfvo type="percent" val="33"/>
        <cfvo type="percent" val="67"/>
      </iconSet>
    </cfRule>
  </conditionalFormatting>
  <conditionalFormatting sqref="F7">
    <cfRule type="iconSet" priority="265">
      <iconSet iconSet="3Symbols2">
        <cfvo type="percent" val="0"/>
        <cfvo type="percent" val="33"/>
        <cfvo type="percent" val="67"/>
      </iconSet>
    </cfRule>
  </conditionalFormatting>
  <conditionalFormatting sqref="F8">
    <cfRule type="iconSet" priority="264">
      <iconSet iconSet="3Symbols2">
        <cfvo type="percent" val="0"/>
        <cfvo type="percent" val="33"/>
        <cfvo type="percent" val="67"/>
      </iconSet>
    </cfRule>
  </conditionalFormatting>
  <conditionalFormatting sqref="F9">
    <cfRule type="iconSet" priority="263">
      <iconSet iconSet="3Symbols2">
        <cfvo type="percent" val="0"/>
        <cfvo type="percent" val="33"/>
        <cfvo type="percent" val="67"/>
      </iconSet>
    </cfRule>
  </conditionalFormatting>
  <conditionalFormatting sqref="F10">
    <cfRule type="iconSet" priority="262">
      <iconSet iconSet="3Symbols2">
        <cfvo type="percent" val="0"/>
        <cfvo type="percent" val="33"/>
        <cfvo type="percent" val="67"/>
      </iconSet>
    </cfRule>
  </conditionalFormatting>
  <conditionalFormatting sqref="F11">
    <cfRule type="iconSet" priority="261">
      <iconSet iconSet="3Symbols2">
        <cfvo type="percent" val="0"/>
        <cfvo type="percent" val="33"/>
        <cfvo type="percent" val="67"/>
      </iconSet>
    </cfRule>
  </conditionalFormatting>
  <conditionalFormatting sqref="F12">
    <cfRule type="iconSet" priority="260">
      <iconSet iconSet="3Symbols2">
        <cfvo type="percent" val="0"/>
        <cfvo type="percent" val="33"/>
        <cfvo type="percent" val="67"/>
      </iconSet>
    </cfRule>
  </conditionalFormatting>
  <conditionalFormatting sqref="F13">
    <cfRule type="iconSet" priority="259">
      <iconSet iconSet="3Symbols2">
        <cfvo type="percent" val="0"/>
        <cfvo type="percent" val="33"/>
        <cfvo type="percent" val="67"/>
      </iconSet>
    </cfRule>
  </conditionalFormatting>
  <conditionalFormatting sqref="F14">
    <cfRule type="iconSet" priority="258">
      <iconSet iconSet="3Symbols2">
        <cfvo type="percent" val="0"/>
        <cfvo type="percent" val="33"/>
        <cfvo type="percent" val="67"/>
      </iconSet>
    </cfRule>
  </conditionalFormatting>
  <conditionalFormatting sqref="F15">
    <cfRule type="iconSet" priority="257">
      <iconSet iconSet="3Symbols2">
        <cfvo type="percent" val="0"/>
        <cfvo type="percent" val="33"/>
        <cfvo type="percent" val="67"/>
      </iconSet>
    </cfRule>
  </conditionalFormatting>
  <conditionalFormatting sqref="F16">
    <cfRule type="iconSet" priority="256">
      <iconSet iconSet="3Symbols2">
        <cfvo type="percent" val="0"/>
        <cfvo type="percent" val="33"/>
        <cfvo type="percent" val="67"/>
      </iconSet>
    </cfRule>
  </conditionalFormatting>
  <conditionalFormatting sqref="F17">
    <cfRule type="iconSet" priority="255">
      <iconSet iconSet="3Symbols2">
        <cfvo type="percent" val="0"/>
        <cfvo type="percent" val="33"/>
        <cfvo type="percent" val="67"/>
      </iconSet>
    </cfRule>
  </conditionalFormatting>
  <conditionalFormatting sqref="F18">
    <cfRule type="iconSet" priority="254">
      <iconSet iconSet="3Symbols2">
        <cfvo type="percent" val="0"/>
        <cfvo type="percent" val="33"/>
        <cfvo type="percent" val="67"/>
      </iconSet>
    </cfRule>
  </conditionalFormatting>
  <conditionalFormatting sqref="F19">
    <cfRule type="iconSet" priority="253">
      <iconSet iconSet="3Symbols2">
        <cfvo type="percent" val="0"/>
        <cfvo type="percent" val="33"/>
        <cfvo type="percent" val="67"/>
      </iconSet>
    </cfRule>
  </conditionalFormatting>
  <conditionalFormatting sqref="F20">
    <cfRule type="iconSet" priority="252">
      <iconSet iconSet="3Symbols2">
        <cfvo type="percent" val="0"/>
        <cfvo type="percent" val="33"/>
        <cfvo type="percent" val="67"/>
      </iconSet>
    </cfRule>
  </conditionalFormatting>
  <conditionalFormatting sqref="F21">
    <cfRule type="iconSet" priority="251">
      <iconSet iconSet="3Symbols2">
        <cfvo type="percent" val="0"/>
        <cfvo type="percent" val="33"/>
        <cfvo type="percent" val="67"/>
      </iconSet>
    </cfRule>
  </conditionalFormatting>
  <conditionalFormatting sqref="F22">
    <cfRule type="iconSet" priority="250">
      <iconSet iconSet="3Symbols2">
        <cfvo type="percent" val="0"/>
        <cfvo type="percent" val="33"/>
        <cfvo type="percent" val="67"/>
      </iconSet>
    </cfRule>
  </conditionalFormatting>
  <conditionalFormatting sqref="F23">
    <cfRule type="iconSet" priority="249">
      <iconSet iconSet="3Symbols2">
        <cfvo type="percent" val="0"/>
        <cfvo type="percent" val="33"/>
        <cfvo type="percent" val="67"/>
      </iconSet>
    </cfRule>
  </conditionalFormatting>
  <conditionalFormatting sqref="F24">
    <cfRule type="iconSet" priority="248">
      <iconSet iconSet="3Symbols2">
        <cfvo type="percent" val="0"/>
        <cfvo type="percent" val="33"/>
        <cfvo type="percent" val="67"/>
      </iconSet>
    </cfRule>
  </conditionalFormatting>
  <conditionalFormatting sqref="F25">
    <cfRule type="iconSet" priority="247">
      <iconSet iconSet="3Symbols2">
        <cfvo type="percent" val="0"/>
        <cfvo type="percent" val="33"/>
        <cfvo type="percent" val="67"/>
      </iconSet>
    </cfRule>
  </conditionalFormatting>
  <conditionalFormatting sqref="F26">
    <cfRule type="iconSet" priority="246">
      <iconSet iconSet="3Symbols2">
        <cfvo type="percent" val="0"/>
        <cfvo type="percent" val="33"/>
        <cfvo type="percent" val="67"/>
      </iconSet>
    </cfRule>
  </conditionalFormatting>
  <conditionalFormatting sqref="F27">
    <cfRule type="iconSet" priority="245">
      <iconSet iconSet="3Symbols2">
        <cfvo type="percent" val="0"/>
        <cfvo type="percent" val="33"/>
        <cfvo type="percent" val="67"/>
      </iconSet>
    </cfRule>
  </conditionalFormatting>
  <conditionalFormatting sqref="F28">
    <cfRule type="iconSet" priority="244">
      <iconSet iconSet="3Symbols2">
        <cfvo type="percent" val="0"/>
        <cfvo type="percent" val="33"/>
        <cfvo type="percent" val="67"/>
      </iconSet>
    </cfRule>
  </conditionalFormatting>
  <conditionalFormatting sqref="F29">
    <cfRule type="iconSet" priority="243">
      <iconSet iconSet="3Symbols2">
        <cfvo type="percent" val="0"/>
        <cfvo type="percent" val="33"/>
        <cfvo type="percent" val="67"/>
      </iconSet>
    </cfRule>
  </conditionalFormatting>
  <conditionalFormatting sqref="F30">
    <cfRule type="iconSet" priority="242">
      <iconSet iconSet="3Symbols2">
        <cfvo type="percent" val="0"/>
        <cfvo type="percent" val="33"/>
        <cfvo type="percent" val="67"/>
      </iconSet>
    </cfRule>
  </conditionalFormatting>
  <conditionalFormatting sqref="F31">
    <cfRule type="iconSet" priority="241">
      <iconSet iconSet="3Symbols2">
        <cfvo type="percent" val="0"/>
        <cfvo type="percent" val="33"/>
        <cfvo type="percent" val="67"/>
      </iconSet>
    </cfRule>
  </conditionalFormatting>
  <conditionalFormatting sqref="F32">
    <cfRule type="iconSet" priority="240">
      <iconSet iconSet="3Symbols2">
        <cfvo type="percent" val="0"/>
        <cfvo type="percent" val="33"/>
        <cfvo type="percent" val="67"/>
      </iconSet>
    </cfRule>
  </conditionalFormatting>
  <conditionalFormatting sqref="F33">
    <cfRule type="iconSet" priority="239">
      <iconSet iconSet="3Symbols2">
        <cfvo type="percent" val="0"/>
        <cfvo type="percent" val="33"/>
        <cfvo type="percent" val="67"/>
      </iconSet>
    </cfRule>
  </conditionalFormatting>
  <conditionalFormatting sqref="F34">
    <cfRule type="iconSet" priority="238">
      <iconSet iconSet="3Symbols2">
        <cfvo type="percent" val="0"/>
        <cfvo type="percent" val="33"/>
        <cfvo type="percent" val="67"/>
      </iconSet>
    </cfRule>
  </conditionalFormatting>
  <conditionalFormatting sqref="F35">
    <cfRule type="iconSet" priority="237">
      <iconSet iconSet="3Symbols2">
        <cfvo type="percent" val="0"/>
        <cfvo type="percent" val="33"/>
        <cfvo type="percent" val="67"/>
      </iconSet>
    </cfRule>
  </conditionalFormatting>
  <conditionalFormatting sqref="F36">
    <cfRule type="iconSet" priority="236">
      <iconSet iconSet="3Symbols2">
        <cfvo type="percent" val="0"/>
        <cfvo type="percent" val="33"/>
        <cfvo type="percent" val="67"/>
      </iconSet>
    </cfRule>
  </conditionalFormatting>
  <conditionalFormatting sqref="F37">
    <cfRule type="iconSet" priority="235">
      <iconSet iconSet="3Symbols2">
        <cfvo type="percent" val="0"/>
        <cfvo type="percent" val="33"/>
        <cfvo type="percent" val="67"/>
      </iconSet>
    </cfRule>
  </conditionalFormatting>
  <conditionalFormatting sqref="F38">
    <cfRule type="iconSet" priority="234">
      <iconSet iconSet="3Symbols2">
        <cfvo type="percent" val="0"/>
        <cfvo type="percent" val="33"/>
        <cfvo type="percent" val="67"/>
      </iconSet>
    </cfRule>
  </conditionalFormatting>
  <conditionalFormatting sqref="F39">
    <cfRule type="iconSet" priority="233">
      <iconSet iconSet="3Symbols2">
        <cfvo type="percent" val="0"/>
        <cfvo type="percent" val="33"/>
        <cfvo type="percent" val="67"/>
      </iconSet>
    </cfRule>
  </conditionalFormatting>
  <conditionalFormatting sqref="F40">
    <cfRule type="iconSet" priority="232">
      <iconSet iconSet="3Symbols2">
        <cfvo type="percent" val="0"/>
        <cfvo type="percent" val="33"/>
        <cfvo type="percent" val="67"/>
      </iconSet>
    </cfRule>
  </conditionalFormatting>
  <conditionalFormatting sqref="F41">
    <cfRule type="iconSet" priority="231">
      <iconSet iconSet="3Symbols2">
        <cfvo type="percent" val="0"/>
        <cfvo type="percent" val="33"/>
        <cfvo type="percent" val="67"/>
      </iconSet>
    </cfRule>
  </conditionalFormatting>
  <conditionalFormatting sqref="F42">
    <cfRule type="iconSet" priority="230">
      <iconSet iconSet="3Symbols2">
        <cfvo type="percent" val="0"/>
        <cfvo type="percent" val="33"/>
        <cfvo type="percent" val="67"/>
      </iconSet>
    </cfRule>
  </conditionalFormatting>
  <conditionalFormatting sqref="F43">
    <cfRule type="iconSet" priority="229">
      <iconSet iconSet="3Symbols2">
        <cfvo type="percent" val="0"/>
        <cfvo type="percent" val="33"/>
        <cfvo type="percent" val="67"/>
      </iconSet>
    </cfRule>
  </conditionalFormatting>
  <conditionalFormatting sqref="F44">
    <cfRule type="iconSet" priority="228">
      <iconSet iconSet="3Symbols2">
        <cfvo type="percent" val="0"/>
        <cfvo type="percent" val="33"/>
        <cfvo type="percent" val="67"/>
      </iconSet>
    </cfRule>
  </conditionalFormatting>
  <conditionalFormatting sqref="F45">
    <cfRule type="iconSet" priority="227">
      <iconSet iconSet="3Symbols2">
        <cfvo type="percent" val="0"/>
        <cfvo type="percent" val="33"/>
        <cfvo type="percent" val="67"/>
      </iconSet>
    </cfRule>
  </conditionalFormatting>
  <conditionalFormatting sqref="F46">
    <cfRule type="iconSet" priority="226">
      <iconSet iconSet="3Symbols2">
        <cfvo type="percent" val="0"/>
        <cfvo type="percent" val="33"/>
        <cfvo type="percent" val="67"/>
      </iconSet>
    </cfRule>
  </conditionalFormatting>
  <conditionalFormatting sqref="F47">
    <cfRule type="iconSet" priority="225">
      <iconSet iconSet="3Symbols2">
        <cfvo type="percent" val="0"/>
        <cfvo type="percent" val="33"/>
        <cfvo type="percent" val="67"/>
      </iconSet>
    </cfRule>
  </conditionalFormatting>
  <conditionalFormatting sqref="F48">
    <cfRule type="iconSet" priority="224">
      <iconSet iconSet="3Symbols2">
        <cfvo type="percent" val="0"/>
        <cfvo type="percent" val="33"/>
        <cfvo type="percent" val="67"/>
      </iconSet>
    </cfRule>
  </conditionalFormatting>
  <conditionalFormatting sqref="F49">
    <cfRule type="iconSet" priority="223">
      <iconSet iconSet="3Symbols2">
        <cfvo type="percent" val="0"/>
        <cfvo type="percent" val="33"/>
        <cfvo type="percent" val="67"/>
      </iconSet>
    </cfRule>
  </conditionalFormatting>
  <conditionalFormatting sqref="F50">
    <cfRule type="iconSet" priority="222">
      <iconSet iconSet="3Symbols2">
        <cfvo type="percent" val="0"/>
        <cfvo type="percent" val="33"/>
        <cfvo type="percent" val="67"/>
      </iconSet>
    </cfRule>
  </conditionalFormatting>
  <conditionalFormatting sqref="F51">
    <cfRule type="iconSet" priority="221">
      <iconSet iconSet="3Symbols2">
        <cfvo type="percent" val="0"/>
        <cfvo type="percent" val="33"/>
        <cfvo type="percent" val="67"/>
      </iconSet>
    </cfRule>
  </conditionalFormatting>
  <conditionalFormatting sqref="F52">
    <cfRule type="iconSet" priority="220">
      <iconSet iconSet="3Symbols2">
        <cfvo type="percent" val="0"/>
        <cfvo type="percent" val="33"/>
        <cfvo type="percent" val="67"/>
      </iconSet>
    </cfRule>
  </conditionalFormatting>
  <conditionalFormatting sqref="F53">
    <cfRule type="iconSet" priority="219">
      <iconSet iconSet="3Symbols2">
        <cfvo type="percent" val="0"/>
        <cfvo type="percent" val="33"/>
        <cfvo type="percent" val="67"/>
      </iconSet>
    </cfRule>
  </conditionalFormatting>
  <conditionalFormatting sqref="F54">
    <cfRule type="iconSet" priority="218">
      <iconSet iconSet="3Symbols2">
        <cfvo type="percent" val="0"/>
        <cfvo type="percent" val="33"/>
        <cfvo type="percent" val="67"/>
      </iconSet>
    </cfRule>
  </conditionalFormatting>
  <conditionalFormatting sqref="F55">
    <cfRule type="iconSet" priority="217">
      <iconSet iconSet="3Symbols2">
        <cfvo type="percent" val="0"/>
        <cfvo type="percent" val="33"/>
        <cfvo type="percent" val="67"/>
      </iconSet>
    </cfRule>
  </conditionalFormatting>
  <conditionalFormatting sqref="F56">
    <cfRule type="iconSet" priority="216">
      <iconSet iconSet="3Symbols2">
        <cfvo type="percent" val="0"/>
        <cfvo type="percent" val="33"/>
        <cfvo type="percent" val="67"/>
      </iconSet>
    </cfRule>
  </conditionalFormatting>
  <conditionalFormatting sqref="F57">
    <cfRule type="iconSet" priority="215">
      <iconSet iconSet="3Symbols2">
        <cfvo type="percent" val="0"/>
        <cfvo type="percent" val="33"/>
        <cfvo type="percent" val="67"/>
      </iconSet>
    </cfRule>
  </conditionalFormatting>
  <conditionalFormatting sqref="F58">
    <cfRule type="iconSet" priority="214">
      <iconSet iconSet="3Symbols2">
        <cfvo type="percent" val="0"/>
        <cfvo type="percent" val="33"/>
        <cfvo type="percent" val="67"/>
      </iconSet>
    </cfRule>
  </conditionalFormatting>
  <conditionalFormatting sqref="F59">
    <cfRule type="iconSet" priority="213">
      <iconSet iconSet="3Symbols2">
        <cfvo type="percent" val="0"/>
        <cfvo type="percent" val="33"/>
        <cfvo type="percent" val="67"/>
      </iconSet>
    </cfRule>
  </conditionalFormatting>
  <conditionalFormatting sqref="F60">
    <cfRule type="iconSet" priority="212">
      <iconSet iconSet="3Symbols2">
        <cfvo type="percent" val="0"/>
        <cfvo type="percent" val="33"/>
        <cfvo type="percent" val="67"/>
      </iconSet>
    </cfRule>
  </conditionalFormatting>
  <conditionalFormatting sqref="F61">
    <cfRule type="iconSet" priority="211">
      <iconSet iconSet="3Symbols2">
        <cfvo type="percent" val="0"/>
        <cfvo type="percent" val="33"/>
        <cfvo type="percent" val="67"/>
      </iconSet>
    </cfRule>
  </conditionalFormatting>
  <conditionalFormatting sqref="F62">
    <cfRule type="iconSet" priority="210">
      <iconSet iconSet="3Symbols2">
        <cfvo type="percent" val="0"/>
        <cfvo type="percent" val="33"/>
        <cfvo type="percent" val="67"/>
      </iconSet>
    </cfRule>
  </conditionalFormatting>
  <conditionalFormatting sqref="F63">
    <cfRule type="iconSet" priority="209">
      <iconSet iconSet="3Symbols2">
        <cfvo type="percent" val="0"/>
        <cfvo type="percent" val="33"/>
        <cfvo type="percent" val="67"/>
      </iconSet>
    </cfRule>
  </conditionalFormatting>
  <conditionalFormatting sqref="F64">
    <cfRule type="iconSet" priority="208">
      <iconSet iconSet="3Symbols2">
        <cfvo type="percent" val="0"/>
        <cfvo type="percent" val="33"/>
        <cfvo type="percent" val="67"/>
      </iconSet>
    </cfRule>
  </conditionalFormatting>
  <conditionalFormatting sqref="F65">
    <cfRule type="iconSet" priority="207">
      <iconSet iconSet="3Symbols2">
        <cfvo type="percent" val="0"/>
        <cfvo type="percent" val="33"/>
        <cfvo type="percent" val="67"/>
      </iconSet>
    </cfRule>
  </conditionalFormatting>
  <conditionalFormatting sqref="F66">
    <cfRule type="iconSet" priority="206">
      <iconSet iconSet="3Symbols2">
        <cfvo type="percent" val="0"/>
        <cfvo type="percent" val="33"/>
        <cfvo type="percent" val="67"/>
      </iconSet>
    </cfRule>
  </conditionalFormatting>
  <conditionalFormatting sqref="F67">
    <cfRule type="iconSet" priority="205">
      <iconSet iconSet="3Symbols2">
        <cfvo type="percent" val="0"/>
        <cfvo type="percent" val="33"/>
        <cfvo type="percent" val="67"/>
      </iconSet>
    </cfRule>
  </conditionalFormatting>
  <conditionalFormatting sqref="F68">
    <cfRule type="iconSet" priority="204">
      <iconSet iconSet="3Symbols2">
        <cfvo type="percent" val="0"/>
        <cfvo type="percent" val="33"/>
        <cfvo type="percent" val="67"/>
      </iconSet>
    </cfRule>
  </conditionalFormatting>
  <conditionalFormatting sqref="F69">
    <cfRule type="iconSet" priority="203">
      <iconSet iconSet="3Symbols2">
        <cfvo type="percent" val="0"/>
        <cfvo type="percent" val="33"/>
        <cfvo type="percent" val="67"/>
      </iconSet>
    </cfRule>
  </conditionalFormatting>
  <conditionalFormatting sqref="F70">
    <cfRule type="iconSet" priority="202">
      <iconSet iconSet="3Symbols2">
        <cfvo type="percent" val="0"/>
        <cfvo type="percent" val="33"/>
        <cfvo type="percent" val="67"/>
      </iconSet>
    </cfRule>
  </conditionalFormatting>
  <conditionalFormatting sqref="F71">
    <cfRule type="iconSet" priority="201">
      <iconSet iconSet="3Symbols2">
        <cfvo type="percent" val="0"/>
        <cfvo type="percent" val="33"/>
        <cfvo type="percent" val="67"/>
      </iconSet>
    </cfRule>
  </conditionalFormatting>
  <conditionalFormatting sqref="F72">
    <cfRule type="iconSet" priority="200">
      <iconSet iconSet="3Symbols2">
        <cfvo type="percent" val="0"/>
        <cfvo type="percent" val="33"/>
        <cfvo type="percent" val="67"/>
      </iconSet>
    </cfRule>
  </conditionalFormatting>
  <conditionalFormatting sqref="F73">
    <cfRule type="iconSet" priority="199">
      <iconSet iconSet="3Symbols2">
        <cfvo type="percent" val="0"/>
        <cfvo type="percent" val="33"/>
        <cfvo type="percent" val="67"/>
      </iconSet>
    </cfRule>
  </conditionalFormatting>
  <conditionalFormatting sqref="F74">
    <cfRule type="iconSet" priority="198">
      <iconSet iconSet="3Symbols2">
        <cfvo type="percent" val="0"/>
        <cfvo type="percent" val="33"/>
        <cfvo type="percent" val="67"/>
      </iconSet>
    </cfRule>
  </conditionalFormatting>
  <conditionalFormatting sqref="F75">
    <cfRule type="iconSet" priority="197">
      <iconSet iconSet="3Symbols2">
        <cfvo type="percent" val="0"/>
        <cfvo type="percent" val="33"/>
        <cfvo type="percent" val="67"/>
      </iconSet>
    </cfRule>
  </conditionalFormatting>
  <conditionalFormatting sqref="F76">
    <cfRule type="iconSet" priority="196">
      <iconSet iconSet="3Symbols2">
        <cfvo type="percent" val="0"/>
        <cfvo type="percent" val="33"/>
        <cfvo type="percent" val="67"/>
      </iconSet>
    </cfRule>
  </conditionalFormatting>
  <conditionalFormatting sqref="F77">
    <cfRule type="iconSet" priority="195">
      <iconSet iconSet="3Symbols2">
        <cfvo type="percent" val="0"/>
        <cfvo type="percent" val="33"/>
        <cfvo type="percent" val="67"/>
      </iconSet>
    </cfRule>
  </conditionalFormatting>
  <conditionalFormatting sqref="F78">
    <cfRule type="iconSet" priority="194">
      <iconSet iconSet="3Symbols2">
        <cfvo type="percent" val="0"/>
        <cfvo type="percent" val="33"/>
        <cfvo type="percent" val="67"/>
      </iconSet>
    </cfRule>
  </conditionalFormatting>
  <conditionalFormatting sqref="F79">
    <cfRule type="iconSet" priority="193">
      <iconSet iconSet="3Symbols2">
        <cfvo type="percent" val="0"/>
        <cfvo type="percent" val="33"/>
        <cfvo type="percent" val="67"/>
      </iconSet>
    </cfRule>
  </conditionalFormatting>
  <conditionalFormatting sqref="F80">
    <cfRule type="iconSet" priority="192">
      <iconSet iconSet="3Symbols2">
        <cfvo type="percent" val="0"/>
        <cfvo type="percent" val="33"/>
        <cfvo type="percent" val="67"/>
      </iconSet>
    </cfRule>
  </conditionalFormatting>
  <conditionalFormatting sqref="F81">
    <cfRule type="iconSet" priority="191">
      <iconSet iconSet="3Symbols2">
        <cfvo type="percent" val="0"/>
        <cfvo type="percent" val="33"/>
        <cfvo type="percent" val="67"/>
      </iconSet>
    </cfRule>
  </conditionalFormatting>
  <conditionalFormatting sqref="F82">
    <cfRule type="iconSet" priority="190">
      <iconSet iconSet="3Symbols2">
        <cfvo type="percent" val="0"/>
        <cfvo type="percent" val="33"/>
        <cfvo type="percent" val="67"/>
      </iconSet>
    </cfRule>
  </conditionalFormatting>
  <conditionalFormatting sqref="F83">
    <cfRule type="iconSet" priority="189">
      <iconSet iconSet="3Symbols2">
        <cfvo type="percent" val="0"/>
        <cfvo type="percent" val="33"/>
        <cfvo type="percent" val="67"/>
      </iconSet>
    </cfRule>
  </conditionalFormatting>
  <conditionalFormatting sqref="F84">
    <cfRule type="iconSet" priority="188">
      <iconSet iconSet="3Symbols2">
        <cfvo type="percent" val="0"/>
        <cfvo type="percent" val="33"/>
        <cfvo type="percent" val="67"/>
      </iconSet>
    </cfRule>
  </conditionalFormatting>
  <conditionalFormatting sqref="F85">
    <cfRule type="iconSet" priority="187">
      <iconSet iconSet="3Symbols2">
        <cfvo type="percent" val="0"/>
        <cfvo type="percent" val="33"/>
        <cfvo type="percent" val="67"/>
      </iconSet>
    </cfRule>
  </conditionalFormatting>
  <conditionalFormatting sqref="F86">
    <cfRule type="iconSet" priority="186">
      <iconSet iconSet="3Symbols2">
        <cfvo type="percent" val="0"/>
        <cfvo type="percent" val="33"/>
        <cfvo type="percent" val="67"/>
      </iconSet>
    </cfRule>
  </conditionalFormatting>
  <conditionalFormatting sqref="F87">
    <cfRule type="iconSet" priority="185">
      <iconSet iconSet="3Symbols2">
        <cfvo type="percent" val="0"/>
        <cfvo type="percent" val="33"/>
        <cfvo type="percent" val="67"/>
      </iconSet>
    </cfRule>
  </conditionalFormatting>
  <conditionalFormatting sqref="F88">
    <cfRule type="iconSet" priority="184">
      <iconSet iconSet="3Symbols2">
        <cfvo type="percent" val="0"/>
        <cfvo type="percent" val="33"/>
        <cfvo type="percent" val="67"/>
      </iconSet>
    </cfRule>
  </conditionalFormatting>
  <conditionalFormatting sqref="F89">
    <cfRule type="iconSet" priority="183">
      <iconSet iconSet="3Symbols2">
        <cfvo type="percent" val="0"/>
        <cfvo type="percent" val="33"/>
        <cfvo type="percent" val="67"/>
      </iconSet>
    </cfRule>
  </conditionalFormatting>
  <conditionalFormatting sqref="F90">
    <cfRule type="iconSet" priority="182">
      <iconSet iconSet="3Symbols2">
        <cfvo type="percent" val="0"/>
        <cfvo type="percent" val="33"/>
        <cfvo type="percent" val="67"/>
      </iconSet>
    </cfRule>
  </conditionalFormatting>
  <conditionalFormatting sqref="F91">
    <cfRule type="iconSet" priority="181">
      <iconSet iconSet="3Symbols2">
        <cfvo type="percent" val="0"/>
        <cfvo type="percent" val="33"/>
        <cfvo type="percent" val="67"/>
      </iconSet>
    </cfRule>
  </conditionalFormatting>
  <conditionalFormatting sqref="F92">
    <cfRule type="iconSet" priority="180">
      <iconSet iconSet="3Symbols2">
        <cfvo type="percent" val="0"/>
        <cfvo type="percent" val="33"/>
        <cfvo type="percent" val="67"/>
      </iconSet>
    </cfRule>
  </conditionalFormatting>
  <conditionalFormatting sqref="F93">
    <cfRule type="iconSet" priority="179">
      <iconSet iconSet="3Symbols2">
        <cfvo type="percent" val="0"/>
        <cfvo type="percent" val="33"/>
        <cfvo type="percent" val="67"/>
      </iconSet>
    </cfRule>
  </conditionalFormatting>
  <conditionalFormatting sqref="F94">
    <cfRule type="iconSet" priority="178">
      <iconSet iconSet="3Symbols2">
        <cfvo type="percent" val="0"/>
        <cfvo type="percent" val="33"/>
        <cfvo type="percent" val="67"/>
      </iconSet>
    </cfRule>
  </conditionalFormatting>
  <conditionalFormatting sqref="F95">
    <cfRule type="iconSet" priority="177">
      <iconSet iconSet="3Symbols2">
        <cfvo type="percent" val="0"/>
        <cfvo type="percent" val="33"/>
        <cfvo type="percent" val="67"/>
      </iconSet>
    </cfRule>
  </conditionalFormatting>
  <conditionalFormatting sqref="F96">
    <cfRule type="iconSet" priority="176">
      <iconSet iconSet="3Symbols2">
        <cfvo type="percent" val="0"/>
        <cfvo type="percent" val="33"/>
        <cfvo type="percent" val="67"/>
      </iconSet>
    </cfRule>
  </conditionalFormatting>
  <conditionalFormatting sqref="F97">
    <cfRule type="iconSet" priority="175">
      <iconSet iconSet="3Symbols2">
        <cfvo type="percent" val="0"/>
        <cfvo type="percent" val="33"/>
        <cfvo type="percent" val="67"/>
      </iconSet>
    </cfRule>
  </conditionalFormatting>
  <conditionalFormatting sqref="F98">
    <cfRule type="iconSet" priority="174">
      <iconSet iconSet="3Symbols2">
        <cfvo type="percent" val="0"/>
        <cfvo type="percent" val="33"/>
        <cfvo type="percent" val="67"/>
      </iconSet>
    </cfRule>
  </conditionalFormatting>
  <conditionalFormatting sqref="F99">
    <cfRule type="iconSet" priority="173">
      <iconSet iconSet="3Symbols2">
        <cfvo type="percent" val="0"/>
        <cfvo type="percent" val="33"/>
        <cfvo type="percent" val="67"/>
      </iconSet>
    </cfRule>
  </conditionalFormatting>
  <conditionalFormatting sqref="F100">
    <cfRule type="iconSet" priority="172">
      <iconSet iconSet="3Symbols2">
        <cfvo type="percent" val="0"/>
        <cfvo type="percent" val="33"/>
        <cfvo type="percent" val="67"/>
      </iconSet>
    </cfRule>
  </conditionalFormatting>
  <conditionalFormatting sqref="F101">
    <cfRule type="iconSet" priority="171">
      <iconSet iconSet="3Symbols2">
        <cfvo type="percent" val="0"/>
        <cfvo type="percent" val="33"/>
        <cfvo type="percent" val="67"/>
      </iconSet>
    </cfRule>
  </conditionalFormatting>
  <conditionalFormatting sqref="F102">
    <cfRule type="iconSet" priority="170">
      <iconSet iconSet="3Symbols2">
        <cfvo type="percent" val="0"/>
        <cfvo type="percent" val="33"/>
        <cfvo type="percent" val="67"/>
      </iconSet>
    </cfRule>
  </conditionalFormatting>
  <conditionalFormatting sqref="F103">
    <cfRule type="iconSet" priority="169">
      <iconSet iconSet="3Symbols2">
        <cfvo type="percent" val="0"/>
        <cfvo type="percent" val="33"/>
        <cfvo type="percent" val="67"/>
      </iconSet>
    </cfRule>
  </conditionalFormatting>
  <conditionalFormatting sqref="F104">
    <cfRule type="iconSet" priority="168">
      <iconSet iconSet="3Symbols2">
        <cfvo type="percent" val="0"/>
        <cfvo type="percent" val="33"/>
        <cfvo type="percent" val="67"/>
      </iconSet>
    </cfRule>
  </conditionalFormatting>
  <conditionalFormatting sqref="F105">
    <cfRule type="iconSet" priority="167">
      <iconSet iconSet="3Symbols2">
        <cfvo type="percent" val="0"/>
        <cfvo type="percent" val="33"/>
        <cfvo type="percent" val="67"/>
      </iconSet>
    </cfRule>
  </conditionalFormatting>
  <conditionalFormatting sqref="F106">
    <cfRule type="iconSet" priority="166">
      <iconSet iconSet="3Symbols2">
        <cfvo type="percent" val="0"/>
        <cfvo type="percent" val="33"/>
        <cfvo type="percent" val="67"/>
      </iconSet>
    </cfRule>
  </conditionalFormatting>
  <conditionalFormatting sqref="F107">
    <cfRule type="iconSet" priority="165">
      <iconSet iconSet="3Symbols2">
        <cfvo type="percent" val="0"/>
        <cfvo type="percent" val="33"/>
        <cfvo type="percent" val="67"/>
      </iconSet>
    </cfRule>
  </conditionalFormatting>
  <conditionalFormatting sqref="F108">
    <cfRule type="iconSet" priority="164">
      <iconSet iconSet="3Symbols2">
        <cfvo type="percent" val="0"/>
        <cfvo type="percent" val="33"/>
        <cfvo type="percent" val="67"/>
      </iconSet>
    </cfRule>
  </conditionalFormatting>
  <conditionalFormatting sqref="F109">
    <cfRule type="iconSet" priority="163">
      <iconSet iconSet="3Symbols2">
        <cfvo type="percent" val="0"/>
        <cfvo type="percent" val="33"/>
        <cfvo type="percent" val="67"/>
      </iconSet>
    </cfRule>
  </conditionalFormatting>
  <conditionalFormatting sqref="F110">
    <cfRule type="iconSet" priority="162">
      <iconSet iconSet="3Symbols2">
        <cfvo type="percent" val="0"/>
        <cfvo type="percent" val="33"/>
        <cfvo type="percent" val="67"/>
      </iconSet>
    </cfRule>
  </conditionalFormatting>
  <conditionalFormatting sqref="F111">
    <cfRule type="iconSet" priority="161">
      <iconSet iconSet="3Symbols2">
        <cfvo type="percent" val="0"/>
        <cfvo type="percent" val="33"/>
        <cfvo type="percent" val="67"/>
      </iconSet>
    </cfRule>
  </conditionalFormatting>
  <conditionalFormatting sqref="F112">
    <cfRule type="iconSet" priority="160">
      <iconSet iconSet="3Symbols2">
        <cfvo type="percent" val="0"/>
        <cfvo type="percent" val="33"/>
        <cfvo type="percent" val="67"/>
      </iconSet>
    </cfRule>
  </conditionalFormatting>
  <conditionalFormatting sqref="F113">
    <cfRule type="iconSet" priority="159">
      <iconSet iconSet="3Symbols2">
        <cfvo type="percent" val="0"/>
        <cfvo type="percent" val="33"/>
        <cfvo type="percent" val="67"/>
      </iconSet>
    </cfRule>
  </conditionalFormatting>
  <conditionalFormatting sqref="F114">
    <cfRule type="iconSet" priority="158">
      <iconSet iconSet="3Symbols2">
        <cfvo type="percent" val="0"/>
        <cfvo type="percent" val="33"/>
        <cfvo type="percent" val="67"/>
      </iconSet>
    </cfRule>
  </conditionalFormatting>
  <conditionalFormatting sqref="F115">
    <cfRule type="iconSet" priority="157">
      <iconSet iconSet="3Symbols2">
        <cfvo type="percent" val="0"/>
        <cfvo type="percent" val="33"/>
        <cfvo type="percent" val="67"/>
      </iconSet>
    </cfRule>
  </conditionalFormatting>
  <conditionalFormatting sqref="F116">
    <cfRule type="iconSet" priority="156">
      <iconSet iconSet="3Symbols2">
        <cfvo type="percent" val="0"/>
        <cfvo type="percent" val="33"/>
        <cfvo type="percent" val="67"/>
      </iconSet>
    </cfRule>
  </conditionalFormatting>
  <conditionalFormatting sqref="F117">
    <cfRule type="iconSet" priority="155">
      <iconSet iconSet="3Symbols2">
        <cfvo type="percent" val="0"/>
        <cfvo type="percent" val="33"/>
        <cfvo type="percent" val="67"/>
      </iconSet>
    </cfRule>
  </conditionalFormatting>
  <conditionalFormatting sqref="F118">
    <cfRule type="iconSet" priority="154">
      <iconSet iconSet="3Symbols2">
        <cfvo type="percent" val="0"/>
        <cfvo type="percent" val="33"/>
        <cfvo type="percent" val="67"/>
      </iconSet>
    </cfRule>
  </conditionalFormatting>
  <conditionalFormatting sqref="F119">
    <cfRule type="iconSet" priority="153">
      <iconSet iconSet="3Symbols2">
        <cfvo type="percent" val="0"/>
        <cfvo type="percent" val="33"/>
        <cfvo type="percent" val="67"/>
      </iconSet>
    </cfRule>
  </conditionalFormatting>
  <conditionalFormatting sqref="F120">
    <cfRule type="iconSet" priority="152">
      <iconSet iconSet="3Symbols2">
        <cfvo type="percent" val="0"/>
        <cfvo type="percent" val="33"/>
        <cfvo type="percent" val="67"/>
      </iconSet>
    </cfRule>
  </conditionalFormatting>
  <conditionalFormatting sqref="F121">
    <cfRule type="iconSet" priority="151">
      <iconSet iconSet="3Symbols2">
        <cfvo type="percent" val="0"/>
        <cfvo type="percent" val="33"/>
        <cfvo type="percent" val="67"/>
      </iconSet>
    </cfRule>
  </conditionalFormatting>
  <conditionalFormatting sqref="F122">
    <cfRule type="iconSet" priority="150">
      <iconSet iconSet="3Symbols2">
        <cfvo type="percent" val="0"/>
        <cfvo type="percent" val="33"/>
        <cfvo type="percent" val="67"/>
      </iconSet>
    </cfRule>
  </conditionalFormatting>
  <conditionalFormatting sqref="F123">
    <cfRule type="iconSet" priority="149">
      <iconSet iconSet="3Symbols2">
        <cfvo type="percent" val="0"/>
        <cfvo type="percent" val="33"/>
        <cfvo type="percent" val="67"/>
      </iconSet>
    </cfRule>
  </conditionalFormatting>
  <conditionalFormatting sqref="F124">
    <cfRule type="iconSet" priority="148">
      <iconSet iconSet="3Symbols2">
        <cfvo type="percent" val="0"/>
        <cfvo type="percent" val="33"/>
        <cfvo type="percent" val="67"/>
      </iconSet>
    </cfRule>
  </conditionalFormatting>
  <conditionalFormatting sqref="F125">
    <cfRule type="iconSet" priority="147">
      <iconSet iconSet="3Symbols2">
        <cfvo type="percent" val="0"/>
        <cfvo type="percent" val="33"/>
        <cfvo type="percent" val="67"/>
      </iconSet>
    </cfRule>
  </conditionalFormatting>
  <conditionalFormatting sqref="F126">
    <cfRule type="iconSet" priority="146">
      <iconSet iconSet="3Symbols2">
        <cfvo type="percent" val="0"/>
        <cfvo type="percent" val="33"/>
        <cfvo type="percent" val="67"/>
      </iconSet>
    </cfRule>
  </conditionalFormatting>
  <conditionalFormatting sqref="F127">
    <cfRule type="iconSet" priority="145">
      <iconSet iconSet="3Symbols2">
        <cfvo type="percent" val="0"/>
        <cfvo type="percent" val="33"/>
        <cfvo type="percent" val="67"/>
      </iconSet>
    </cfRule>
  </conditionalFormatting>
  <conditionalFormatting sqref="F128">
    <cfRule type="iconSet" priority="144">
      <iconSet iconSet="3Symbols2">
        <cfvo type="percent" val="0"/>
        <cfvo type="percent" val="33"/>
        <cfvo type="percent" val="67"/>
      </iconSet>
    </cfRule>
  </conditionalFormatting>
  <conditionalFormatting sqref="F129">
    <cfRule type="iconSet" priority="143">
      <iconSet iconSet="3Symbols2">
        <cfvo type="percent" val="0"/>
        <cfvo type="percent" val="33"/>
        <cfvo type="percent" val="67"/>
      </iconSet>
    </cfRule>
  </conditionalFormatting>
  <conditionalFormatting sqref="F130">
    <cfRule type="iconSet" priority="142">
      <iconSet iconSet="3Symbols2">
        <cfvo type="percent" val="0"/>
        <cfvo type="percent" val="33"/>
        <cfvo type="percent" val="67"/>
      </iconSet>
    </cfRule>
  </conditionalFormatting>
  <conditionalFormatting sqref="F131">
    <cfRule type="iconSet" priority="141">
      <iconSet iconSet="3Symbols2">
        <cfvo type="percent" val="0"/>
        <cfvo type="percent" val="33"/>
        <cfvo type="percent" val="67"/>
      </iconSet>
    </cfRule>
  </conditionalFormatting>
  <conditionalFormatting sqref="F132">
    <cfRule type="iconSet" priority="140">
      <iconSet iconSet="3Symbols2">
        <cfvo type="percent" val="0"/>
        <cfvo type="percent" val="33"/>
        <cfvo type="percent" val="67"/>
      </iconSet>
    </cfRule>
  </conditionalFormatting>
  <conditionalFormatting sqref="F133">
    <cfRule type="iconSet" priority="139">
      <iconSet iconSet="3Symbols2">
        <cfvo type="percent" val="0"/>
        <cfvo type="percent" val="33"/>
        <cfvo type="percent" val="67"/>
      </iconSet>
    </cfRule>
  </conditionalFormatting>
  <conditionalFormatting sqref="F134">
    <cfRule type="iconSet" priority="138">
      <iconSet iconSet="3Symbols2">
        <cfvo type="percent" val="0"/>
        <cfvo type="percent" val="33"/>
        <cfvo type="percent" val="67"/>
      </iconSet>
    </cfRule>
  </conditionalFormatting>
  <conditionalFormatting sqref="F135">
    <cfRule type="iconSet" priority="137">
      <iconSet iconSet="3Symbols2">
        <cfvo type="percent" val="0"/>
        <cfvo type="percent" val="33"/>
        <cfvo type="percent" val="67"/>
      </iconSet>
    </cfRule>
  </conditionalFormatting>
  <conditionalFormatting sqref="F136">
    <cfRule type="iconSet" priority="136">
      <iconSet iconSet="3Symbols2">
        <cfvo type="percent" val="0"/>
        <cfvo type="percent" val="33"/>
        <cfvo type="percent" val="67"/>
      </iconSet>
    </cfRule>
  </conditionalFormatting>
  <conditionalFormatting sqref="W2">
    <cfRule type="iconSet" priority="135">
      <iconSet iconSet="3Symbols2">
        <cfvo type="percent" val="0"/>
        <cfvo type="percent" val="33"/>
        <cfvo type="percent" val="67"/>
      </iconSet>
    </cfRule>
  </conditionalFormatting>
  <conditionalFormatting sqref="W3">
    <cfRule type="iconSet" priority="134">
      <iconSet iconSet="3Symbols2">
        <cfvo type="percent" val="0"/>
        <cfvo type="percent" val="33"/>
        <cfvo type="percent" val="67"/>
      </iconSet>
    </cfRule>
  </conditionalFormatting>
  <conditionalFormatting sqref="W4">
    <cfRule type="iconSet" priority="133">
      <iconSet iconSet="3Symbols2">
        <cfvo type="percent" val="0"/>
        <cfvo type="percent" val="33"/>
        <cfvo type="percent" val="67"/>
      </iconSet>
    </cfRule>
  </conditionalFormatting>
  <conditionalFormatting sqref="W5">
    <cfRule type="iconSet" priority="132">
      <iconSet iconSet="3Symbols2">
        <cfvo type="percent" val="0"/>
        <cfvo type="percent" val="33"/>
        <cfvo type="percent" val="67"/>
      </iconSet>
    </cfRule>
  </conditionalFormatting>
  <conditionalFormatting sqref="W6">
    <cfRule type="iconSet" priority="131">
      <iconSet iconSet="3Symbols2">
        <cfvo type="percent" val="0"/>
        <cfvo type="percent" val="33"/>
        <cfvo type="percent" val="67"/>
      </iconSet>
    </cfRule>
  </conditionalFormatting>
  <conditionalFormatting sqref="W7">
    <cfRule type="iconSet" priority="130">
      <iconSet iconSet="3Symbols2">
        <cfvo type="percent" val="0"/>
        <cfvo type="percent" val="33"/>
        <cfvo type="percent" val="67"/>
      </iconSet>
    </cfRule>
  </conditionalFormatting>
  <conditionalFormatting sqref="W8">
    <cfRule type="iconSet" priority="129">
      <iconSet iconSet="3Symbols2">
        <cfvo type="percent" val="0"/>
        <cfvo type="percent" val="33"/>
        <cfvo type="percent" val="67"/>
      </iconSet>
    </cfRule>
  </conditionalFormatting>
  <conditionalFormatting sqref="W9">
    <cfRule type="iconSet" priority="128">
      <iconSet iconSet="3Symbols2">
        <cfvo type="percent" val="0"/>
        <cfvo type="percent" val="33"/>
        <cfvo type="percent" val="67"/>
      </iconSet>
    </cfRule>
  </conditionalFormatting>
  <conditionalFormatting sqref="W10">
    <cfRule type="iconSet" priority="127">
      <iconSet iconSet="3Symbols2">
        <cfvo type="percent" val="0"/>
        <cfvo type="percent" val="33"/>
        <cfvo type="percent" val="67"/>
      </iconSet>
    </cfRule>
  </conditionalFormatting>
  <conditionalFormatting sqref="W11">
    <cfRule type="iconSet" priority="126">
      <iconSet iconSet="3Symbols2">
        <cfvo type="percent" val="0"/>
        <cfvo type="percent" val="33"/>
        <cfvo type="percent" val="67"/>
      </iconSet>
    </cfRule>
  </conditionalFormatting>
  <conditionalFormatting sqref="W12">
    <cfRule type="iconSet" priority="125">
      <iconSet iconSet="3Symbols2">
        <cfvo type="percent" val="0"/>
        <cfvo type="percent" val="33"/>
        <cfvo type="percent" val="67"/>
      </iconSet>
    </cfRule>
  </conditionalFormatting>
  <conditionalFormatting sqref="W13">
    <cfRule type="iconSet" priority="124">
      <iconSet iconSet="3Symbols2">
        <cfvo type="percent" val="0"/>
        <cfvo type="percent" val="33"/>
        <cfvo type="percent" val="67"/>
      </iconSet>
    </cfRule>
  </conditionalFormatting>
  <conditionalFormatting sqref="W14">
    <cfRule type="iconSet" priority="123">
      <iconSet iconSet="3Symbols2">
        <cfvo type="percent" val="0"/>
        <cfvo type="percent" val="33"/>
        <cfvo type="percent" val="67"/>
      </iconSet>
    </cfRule>
  </conditionalFormatting>
  <conditionalFormatting sqref="W15">
    <cfRule type="iconSet" priority="122">
      <iconSet iconSet="3Symbols2">
        <cfvo type="percent" val="0"/>
        <cfvo type="percent" val="33"/>
        <cfvo type="percent" val="67"/>
      </iconSet>
    </cfRule>
  </conditionalFormatting>
  <conditionalFormatting sqref="W16">
    <cfRule type="iconSet" priority="121">
      <iconSet iconSet="3Symbols2">
        <cfvo type="percent" val="0"/>
        <cfvo type="percent" val="33"/>
        <cfvo type="percent" val="67"/>
      </iconSet>
    </cfRule>
  </conditionalFormatting>
  <conditionalFormatting sqref="W17">
    <cfRule type="iconSet" priority="120">
      <iconSet iconSet="3Symbols2">
        <cfvo type="percent" val="0"/>
        <cfvo type="percent" val="33"/>
        <cfvo type="percent" val="67"/>
      </iconSet>
    </cfRule>
  </conditionalFormatting>
  <conditionalFormatting sqref="W18">
    <cfRule type="iconSet" priority="119">
      <iconSet iconSet="3Symbols2">
        <cfvo type="percent" val="0"/>
        <cfvo type="percent" val="33"/>
        <cfvo type="percent" val="67"/>
      </iconSet>
    </cfRule>
  </conditionalFormatting>
  <conditionalFormatting sqref="W19">
    <cfRule type="iconSet" priority="118">
      <iconSet iconSet="3Symbols2">
        <cfvo type="percent" val="0"/>
        <cfvo type="percent" val="33"/>
        <cfvo type="percent" val="67"/>
      </iconSet>
    </cfRule>
  </conditionalFormatting>
  <conditionalFormatting sqref="W20">
    <cfRule type="iconSet" priority="117">
      <iconSet iconSet="3Symbols2">
        <cfvo type="percent" val="0"/>
        <cfvo type="percent" val="33"/>
        <cfvo type="percent" val="67"/>
      </iconSet>
    </cfRule>
  </conditionalFormatting>
  <conditionalFormatting sqref="W21">
    <cfRule type="iconSet" priority="116">
      <iconSet iconSet="3Symbols2">
        <cfvo type="percent" val="0"/>
        <cfvo type="percent" val="33"/>
        <cfvo type="percent" val="67"/>
      </iconSet>
    </cfRule>
  </conditionalFormatting>
  <conditionalFormatting sqref="W22">
    <cfRule type="iconSet" priority="115">
      <iconSet iconSet="3Symbols2">
        <cfvo type="percent" val="0"/>
        <cfvo type="percent" val="33"/>
        <cfvo type="percent" val="67"/>
      </iconSet>
    </cfRule>
  </conditionalFormatting>
  <conditionalFormatting sqref="W23">
    <cfRule type="iconSet" priority="114">
      <iconSet iconSet="3Symbols2">
        <cfvo type="percent" val="0"/>
        <cfvo type="percent" val="33"/>
        <cfvo type="percent" val="67"/>
      </iconSet>
    </cfRule>
  </conditionalFormatting>
  <conditionalFormatting sqref="W24">
    <cfRule type="iconSet" priority="113">
      <iconSet iconSet="3Symbols2">
        <cfvo type="percent" val="0"/>
        <cfvo type="percent" val="33"/>
        <cfvo type="percent" val="67"/>
      </iconSet>
    </cfRule>
  </conditionalFormatting>
  <conditionalFormatting sqref="W25">
    <cfRule type="iconSet" priority="112">
      <iconSet iconSet="3Symbols2">
        <cfvo type="percent" val="0"/>
        <cfvo type="percent" val="33"/>
        <cfvo type="percent" val="67"/>
      </iconSet>
    </cfRule>
  </conditionalFormatting>
  <conditionalFormatting sqref="W26">
    <cfRule type="iconSet" priority="111">
      <iconSet iconSet="3Symbols2">
        <cfvo type="percent" val="0"/>
        <cfvo type="percent" val="33"/>
        <cfvo type="percent" val="67"/>
      </iconSet>
    </cfRule>
  </conditionalFormatting>
  <conditionalFormatting sqref="W27">
    <cfRule type="iconSet" priority="110">
      <iconSet iconSet="3Symbols2">
        <cfvo type="percent" val="0"/>
        <cfvo type="percent" val="33"/>
        <cfvo type="percent" val="67"/>
      </iconSet>
    </cfRule>
  </conditionalFormatting>
  <conditionalFormatting sqref="W28">
    <cfRule type="iconSet" priority="109">
      <iconSet iconSet="3Symbols2">
        <cfvo type="percent" val="0"/>
        <cfvo type="percent" val="33"/>
        <cfvo type="percent" val="67"/>
      </iconSet>
    </cfRule>
  </conditionalFormatting>
  <conditionalFormatting sqref="W29">
    <cfRule type="iconSet" priority="108">
      <iconSet iconSet="3Symbols2">
        <cfvo type="percent" val="0"/>
        <cfvo type="percent" val="33"/>
        <cfvo type="percent" val="67"/>
      </iconSet>
    </cfRule>
  </conditionalFormatting>
  <conditionalFormatting sqref="W30">
    <cfRule type="iconSet" priority="107">
      <iconSet iconSet="3Symbols2">
        <cfvo type="percent" val="0"/>
        <cfvo type="percent" val="33"/>
        <cfvo type="percent" val="67"/>
      </iconSet>
    </cfRule>
  </conditionalFormatting>
  <conditionalFormatting sqref="W31">
    <cfRule type="iconSet" priority="106">
      <iconSet iconSet="3Symbols2">
        <cfvo type="percent" val="0"/>
        <cfvo type="percent" val="33"/>
        <cfvo type="percent" val="67"/>
      </iconSet>
    </cfRule>
  </conditionalFormatting>
  <conditionalFormatting sqref="W32">
    <cfRule type="iconSet" priority="105">
      <iconSet iconSet="3Symbols2">
        <cfvo type="percent" val="0"/>
        <cfvo type="percent" val="33"/>
        <cfvo type="percent" val="67"/>
      </iconSet>
    </cfRule>
  </conditionalFormatting>
  <conditionalFormatting sqref="W33">
    <cfRule type="iconSet" priority="104">
      <iconSet iconSet="3Symbols2">
        <cfvo type="percent" val="0"/>
        <cfvo type="percent" val="33"/>
        <cfvo type="percent" val="67"/>
      </iconSet>
    </cfRule>
  </conditionalFormatting>
  <conditionalFormatting sqref="AH2">
    <cfRule type="iconSet" priority="103">
      <iconSet iconSet="3Symbols2">
        <cfvo type="percent" val="0"/>
        <cfvo type="percent" val="33"/>
        <cfvo type="percent" val="67"/>
      </iconSet>
    </cfRule>
  </conditionalFormatting>
  <conditionalFormatting sqref="AH3">
    <cfRule type="iconSet" priority="102">
      <iconSet iconSet="3Symbols2">
        <cfvo type="percent" val="0"/>
        <cfvo type="percent" val="33"/>
        <cfvo type="percent" val="67"/>
      </iconSet>
    </cfRule>
  </conditionalFormatting>
  <conditionalFormatting sqref="AH4">
    <cfRule type="iconSet" priority="101">
      <iconSet iconSet="3Symbols2">
        <cfvo type="percent" val="0"/>
        <cfvo type="percent" val="33"/>
        <cfvo type="percent" val="67"/>
      </iconSet>
    </cfRule>
  </conditionalFormatting>
  <conditionalFormatting sqref="AH5">
    <cfRule type="iconSet" priority="100">
      <iconSet iconSet="3Symbols2">
        <cfvo type="percent" val="0"/>
        <cfvo type="percent" val="33"/>
        <cfvo type="percent" val="67"/>
      </iconSet>
    </cfRule>
  </conditionalFormatting>
  <conditionalFormatting sqref="AH6">
    <cfRule type="iconSet" priority="99">
      <iconSet iconSet="3Symbols2">
        <cfvo type="percent" val="0"/>
        <cfvo type="percent" val="33"/>
        <cfvo type="percent" val="67"/>
      </iconSet>
    </cfRule>
  </conditionalFormatting>
  <conditionalFormatting sqref="AH7">
    <cfRule type="iconSet" priority="98">
      <iconSet iconSet="3Symbols2">
        <cfvo type="percent" val="0"/>
        <cfvo type="percent" val="33"/>
        <cfvo type="percent" val="67"/>
      </iconSet>
    </cfRule>
  </conditionalFormatting>
  <conditionalFormatting sqref="AH8">
    <cfRule type="iconSet" priority="97">
      <iconSet iconSet="3Symbols2">
        <cfvo type="percent" val="0"/>
        <cfvo type="percent" val="33"/>
        <cfvo type="percent" val="67"/>
      </iconSet>
    </cfRule>
  </conditionalFormatting>
  <conditionalFormatting sqref="AH9">
    <cfRule type="iconSet" priority="96">
      <iconSet iconSet="3Symbols2">
        <cfvo type="percent" val="0"/>
        <cfvo type="percent" val="33"/>
        <cfvo type="percent" val="67"/>
      </iconSet>
    </cfRule>
  </conditionalFormatting>
  <conditionalFormatting sqref="AH10">
    <cfRule type="iconSet" priority="95">
      <iconSet iconSet="3Symbols2">
        <cfvo type="percent" val="0"/>
        <cfvo type="percent" val="33"/>
        <cfvo type="percent" val="67"/>
      </iconSet>
    </cfRule>
  </conditionalFormatting>
  <conditionalFormatting sqref="AH11">
    <cfRule type="iconSet" priority="94">
      <iconSet iconSet="3Symbols2">
        <cfvo type="percent" val="0"/>
        <cfvo type="percent" val="33"/>
        <cfvo type="percent" val="67"/>
      </iconSet>
    </cfRule>
  </conditionalFormatting>
  <conditionalFormatting sqref="AH12">
    <cfRule type="iconSet" priority="93">
      <iconSet iconSet="3Symbols2">
        <cfvo type="percent" val="0"/>
        <cfvo type="percent" val="33"/>
        <cfvo type="percent" val="67"/>
      </iconSet>
    </cfRule>
  </conditionalFormatting>
  <conditionalFormatting sqref="AH13">
    <cfRule type="iconSet" priority="92">
      <iconSet iconSet="3Symbols2">
        <cfvo type="percent" val="0"/>
        <cfvo type="percent" val="33"/>
        <cfvo type="percent" val="67"/>
      </iconSet>
    </cfRule>
  </conditionalFormatting>
  <conditionalFormatting sqref="AH14">
    <cfRule type="iconSet" priority="91">
      <iconSet iconSet="3Symbols2">
        <cfvo type="percent" val="0"/>
        <cfvo type="percent" val="33"/>
        <cfvo type="percent" val="67"/>
      </iconSet>
    </cfRule>
  </conditionalFormatting>
  <conditionalFormatting sqref="AH15">
    <cfRule type="iconSet" priority="90">
      <iconSet iconSet="3Symbols2">
        <cfvo type="percent" val="0"/>
        <cfvo type="percent" val="33"/>
        <cfvo type="percent" val="67"/>
      </iconSet>
    </cfRule>
  </conditionalFormatting>
  <conditionalFormatting sqref="AH16">
    <cfRule type="iconSet" priority="89">
      <iconSet iconSet="3Symbols2">
        <cfvo type="percent" val="0"/>
        <cfvo type="percent" val="33"/>
        <cfvo type="percent" val="67"/>
      </iconSet>
    </cfRule>
  </conditionalFormatting>
  <conditionalFormatting sqref="AH17">
    <cfRule type="iconSet" priority="88">
      <iconSet iconSet="3Symbols2">
        <cfvo type="percent" val="0"/>
        <cfvo type="percent" val="33"/>
        <cfvo type="percent" val="67"/>
      </iconSet>
    </cfRule>
  </conditionalFormatting>
  <conditionalFormatting sqref="AH18">
    <cfRule type="iconSet" priority="87">
      <iconSet iconSet="3Symbols2">
        <cfvo type="percent" val="0"/>
        <cfvo type="percent" val="33"/>
        <cfvo type="percent" val="67"/>
      </iconSet>
    </cfRule>
  </conditionalFormatting>
  <conditionalFormatting sqref="AH19">
    <cfRule type="iconSet" priority="86">
      <iconSet iconSet="3Symbols2">
        <cfvo type="percent" val="0"/>
        <cfvo type="percent" val="33"/>
        <cfvo type="percent" val="67"/>
      </iconSet>
    </cfRule>
  </conditionalFormatting>
  <conditionalFormatting sqref="AH20">
    <cfRule type="iconSet" priority="85">
      <iconSet iconSet="3Symbols2">
        <cfvo type="percent" val="0"/>
        <cfvo type="percent" val="33"/>
        <cfvo type="percent" val="67"/>
      </iconSet>
    </cfRule>
  </conditionalFormatting>
  <conditionalFormatting sqref="AH21">
    <cfRule type="iconSet" priority="84">
      <iconSet iconSet="3Symbols2">
        <cfvo type="percent" val="0"/>
        <cfvo type="percent" val="33"/>
        <cfvo type="percent" val="67"/>
      </iconSet>
    </cfRule>
  </conditionalFormatting>
  <conditionalFormatting sqref="AH22">
    <cfRule type="iconSet" priority="83">
      <iconSet iconSet="3Symbols2">
        <cfvo type="percent" val="0"/>
        <cfvo type="percent" val="33"/>
        <cfvo type="percent" val="67"/>
      </iconSet>
    </cfRule>
  </conditionalFormatting>
  <conditionalFormatting sqref="AH23">
    <cfRule type="iconSet" priority="82">
      <iconSet iconSet="3Symbols2">
        <cfvo type="percent" val="0"/>
        <cfvo type="percent" val="33"/>
        <cfvo type="percent" val="67"/>
      </iconSet>
    </cfRule>
  </conditionalFormatting>
  <conditionalFormatting sqref="AH24">
    <cfRule type="iconSet" priority="81">
      <iconSet iconSet="3Symbols2">
        <cfvo type="percent" val="0"/>
        <cfvo type="percent" val="33"/>
        <cfvo type="percent" val="67"/>
      </iconSet>
    </cfRule>
  </conditionalFormatting>
  <conditionalFormatting sqref="AH25">
    <cfRule type="iconSet" priority="80">
      <iconSet iconSet="3Symbols2">
        <cfvo type="percent" val="0"/>
        <cfvo type="percent" val="33"/>
        <cfvo type="percent" val="67"/>
      </iconSet>
    </cfRule>
  </conditionalFormatting>
  <conditionalFormatting sqref="AH26">
    <cfRule type="iconSet" priority="79">
      <iconSet iconSet="3Symbols2">
        <cfvo type="percent" val="0"/>
        <cfvo type="percent" val="33"/>
        <cfvo type="percent" val="67"/>
      </iconSet>
    </cfRule>
  </conditionalFormatting>
  <conditionalFormatting sqref="AH27">
    <cfRule type="iconSet" priority="78">
      <iconSet iconSet="3Symbols2">
        <cfvo type="percent" val="0"/>
        <cfvo type="percent" val="33"/>
        <cfvo type="percent" val="67"/>
      </iconSet>
    </cfRule>
  </conditionalFormatting>
  <conditionalFormatting sqref="AH28">
    <cfRule type="iconSet" priority="77">
      <iconSet iconSet="3Symbols2">
        <cfvo type="percent" val="0"/>
        <cfvo type="percent" val="33"/>
        <cfvo type="percent" val="67"/>
      </iconSet>
    </cfRule>
  </conditionalFormatting>
  <conditionalFormatting sqref="AH29">
    <cfRule type="iconSet" priority="76">
      <iconSet iconSet="3Symbols2">
        <cfvo type="percent" val="0"/>
        <cfvo type="percent" val="33"/>
        <cfvo type="percent" val="67"/>
      </iconSet>
    </cfRule>
  </conditionalFormatting>
  <conditionalFormatting sqref="AH30">
    <cfRule type="iconSet" priority="75">
      <iconSet iconSet="3Symbols2">
        <cfvo type="percent" val="0"/>
        <cfvo type="percent" val="33"/>
        <cfvo type="percent" val="67"/>
      </iconSet>
    </cfRule>
  </conditionalFormatting>
  <conditionalFormatting sqref="AH31">
    <cfRule type="iconSet" priority="74">
      <iconSet iconSet="3Symbols2">
        <cfvo type="percent" val="0"/>
        <cfvo type="percent" val="33"/>
        <cfvo type="percent" val="67"/>
      </iconSet>
    </cfRule>
  </conditionalFormatting>
  <conditionalFormatting sqref="AH32">
    <cfRule type="iconSet" priority="73">
      <iconSet iconSet="3Symbols2">
        <cfvo type="percent" val="0"/>
        <cfvo type="percent" val="33"/>
        <cfvo type="percent" val="67"/>
      </iconSet>
    </cfRule>
  </conditionalFormatting>
  <conditionalFormatting sqref="AH33">
    <cfRule type="iconSet" priority="72">
      <iconSet iconSet="3Symbols2">
        <cfvo type="percent" val="0"/>
        <cfvo type="percent" val="33"/>
        <cfvo type="percent" val="67"/>
      </iconSet>
    </cfRule>
  </conditionalFormatting>
  <conditionalFormatting sqref="AH34">
    <cfRule type="iconSet" priority="71">
      <iconSet iconSet="3Symbols2">
        <cfvo type="percent" val="0"/>
        <cfvo type="percent" val="33"/>
        <cfvo type="percent" val="67"/>
      </iconSet>
    </cfRule>
  </conditionalFormatting>
  <conditionalFormatting sqref="AH35"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AH36">
    <cfRule type="iconSet" priority="69">
      <iconSet iconSet="3Symbols2">
        <cfvo type="percent" val="0"/>
        <cfvo type="percent" val="33"/>
        <cfvo type="percent" val="67"/>
      </iconSet>
    </cfRule>
  </conditionalFormatting>
  <conditionalFormatting sqref="AH37">
    <cfRule type="iconSet" priority="68">
      <iconSet iconSet="3Symbols2">
        <cfvo type="percent" val="0"/>
        <cfvo type="percent" val="33"/>
        <cfvo type="percent" val="67"/>
      </iconSet>
    </cfRule>
  </conditionalFormatting>
  <conditionalFormatting sqref="AH38">
    <cfRule type="iconSet" priority="67">
      <iconSet iconSet="3Symbols2">
        <cfvo type="percent" val="0"/>
        <cfvo type="percent" val="33"/>
        <cfvo type="percent" val="67"/>
      </iconSet>
    </cfRule>
  </conditionalFormatting>
  <conditionalFormatting sqref="AH39">
    <cfRule type="iconSet" priority="66">
      <iconSet iconSet="3Symbols2">
        <cfvo type="percent" val="0"/>
        <cfvo type="percent" val="33"/>
        <cfvo type="percent" val="67"/>
      </iconSet>
    </cfRule>
  </conditionalFormatting>
  <conditionalFormatting sqref="AH40">
    <cfRule type="iconSet" priority="65">
      <iconSet iconSet="3Symbols2">
        <cfvo type="percent" val="0"/>
        <cfvo type="percent" val="33"/>
        <cfvo type="percent" val="67"/>
      </iconSet>
    </cfRule>
  </conditionalFormatting>
  <conditionalFormatting sqref="AH41">
    <cfRule type="iconSet" priority="64">
      <iconSet iconSet="3Symbols2">
        <cfvo type="percent" val="0"/>
        <cfvo type="percent" val="33"/>
        <cfvo type="percent" val="67"/>
      </iconSet>
    </cfRule>
  </conditionalFormatting>
  <conditionalFormatting sqref="AH42"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AH43">
    <cfRule type="iconSet" priority="62">
      <iconSet iconSet="3Symbols2">
        <cfvo type="percent" val="0"/>
        <cfvo type="percent" val="33"/>
        <cfvo type="percent" val="67"/>
      </iconSet>
    </cfRule>
  </conditionalFormatting>
  <conditionalFormatting sqref="AH44">
    <cfRule type="iconSet" priority="61">
      <iconSet iconSet="3Symbols2">
        <cfvo type="percent" val="0"/>
        <cfvo type="percent" val="33"/>
        <cfvo type="percent" val="67"/>
      </iconSet>
    </cfRule>
  </conditionalFormatting>
  <conditionalFormatting sqref="AH45">
    <cfRule type="iconSet" priority="60">
      <iconSet iconSet="3Symbols2">
        <cfvo type="percent" val="0"/>
        <cfvo type="percent" val="33"/>
        <cfvo type="percent" val="67"/>
      </iconSet>
    </cfRule>
  </conditionalFormatting>
  <conditionalFormatting sqref="AH46">
    <cfRule type="iconSet" priority="59">
      <iconSet iconSet="3Symbols2">
        <cfvo type="percent" val="0"/>
        <cfvo type="percent" val="33"/>
        <cfvo type="percent" val="67"/>
      </iconSet>
    </cfRule>
  </conditionalFormatting>
  <conditionalFormatting sqref="AH47">
    <cfRule type="iconSet" priority="58">
      <iconSet iconSet="3Symbols2">
        <cfvo type="percent" val="0"/>
        <cfvo type="percent" val="33"/>
        <cfvo type="percent" val="67"/>
      </iconSet>
    </cfRule>
  </conditionalFormatting>
  <conditionalFormatting sqref="AH48">
    <cfRule type="iconSet" priority="57">
      <iconSet iconSet="3Symbols2">
        <cfvo type="percent" val="0"/>
        <cfvo type="percent" val="33"/>
        <cfvo type="percent" val="67"/>
      </iconSet>
    </cfRule>
  </conditionalFormatting>
  <conditionalFormatting sqref="AH49"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AH50">
    <cfRule type="iconSet" priority="55">
      <iconSet iconSet="3Symbols2">
        <cfvo type="percent" val="0"/>
        <cfvo type="percent" val="33"/>
        <cfvo type="percent" val="67"/>
      </iconSet>
    </cfRule>
  </conditionalFormatting>
  <conditionalFormatting sqref="AH51">
    <cfRule type="iconSet" priority="54">
      <iconSet iconSet="3Symbols2">
        <cfvo type="percent" val="0"/>
        <cfvo type="percent" val="33"/>
        <cfvo type="percent" val="67"/>
      </iconSet>
    </cfRule>
  </conditionalFormatting>
  <conditionalFormatting sqref="AH52">
    <cfRule type="iconSet" priority="53">
      <iconSet iconSet="3Symbols2">
        <cfvo type="percent" val="0"/>
        <cfvo type="percent" val="33"/>
        <cfvo type="percent" val="67"/>
      </iconSet>
    </cfRule>
  </conditionalFormatting>
  <conditionalFormatting sqref="AH53">
    <cfRule type="iconSet" priority="52">
      <iconSet iconSet="3Symbols2">
        <cfvo type="percent" val="0"/>
        <cfvo type="percent" val="33"/>
        <cfvo type="percent" val="67"/>
      </iconSet>
    </cfRule>
  </conditionalFormatting>
  <conditionalFormatting sqref="AH54">
    <cfRule type="iconSet" priority="51">
      <iconSet iconSet="3Symbols2">
        <cfvo type="percent" val="0"/>
        <cfvo type="percent" val="33"/>
        <cfvo type="percent" val="67"/>
      </iconSet>
    </cfRule>
  </conditionalFormatting>
  <conditionalFormatting sqref="AH55">
    <cfRule type="iconSet" priority="50">
      <iconSet iconSet="3Symbols2">
        <cfvo type="percent" val="0"/>
        <cfvo type="percent" val="33"/>
        <cfvo type="percent" val="67"/>
      </iconSet>
    </cfRule>
  </conditionalFormatting>
  <conditionalFormatting sqref="AH56"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AH57">
    <cfRule type="iconSet" priority="48">
      <iconSet iconSet="3Symbols2">
        <cfvo type="percent" val="0"/>
        <cfvo type="percent" val="33"/>
        <cfvo type="percent" val="67"/>
      </iconSet>
    </cfRule>
  </conditionalFormatting>
  <conditionalFormatting sqref="AH58">
    <cfRule type="iconSet" priority="47">
      <iconSet iconSet="3Symbols2">
        <cfvo type="percent" val="0"/>
        <cfvo type="percent" val="33"/>
        <cfvo type="percent" val="67"/>
      </iconSet>
    </cfRule>
  </conditionalFormatting>
  <conditionalFormatting sqref="AH59">
    <cfRule type="iconSet" priority="46">
      <iconSet iconSet="3Symbols2">
        <cfvo type="percent" val="0"/>
        <cfvo type="percent" val="33"/>
        <cfvo type="percent" val="67"/>
      </iconSet>
    </cfRule>
  </conditionalFormatting>
  <conditionalFormatting sqref="AH60">
    <cfRule type="iconSet" priority="45">
      <iconSet iconSet="3Symbols2">
        <cfvo type="percent" val="0"/>
        <cfvo type="percent" val="33"/>
        <cfvo type="percent" val="67"/>
      </iconSet>
    </cfRule>
  </conditionalFormatting>
  <conditionalFormatting sqref="AH61">
    <cfRule type="iconSet" priority="44">
      <iconSet iconSet="3Symbols2">
        <cfvo type="percent" val="0"/>
        <cfvo type="percent" val="33"/>
        <cfvo type="percent" val="67"/>
      </iconSet>
    </cfRule>
  </conditionalFormatting>
  <conditionalFormatting sqref="AH62">
    <cfRule type="iconSet" priority="43">
      <iconSet iconSet="3Symbols2">
        <cfvo type="percent" val="0"/>
        <cfvo type="percent" val="33"/>
        <cfvo type="percent" val="67"/>
      </iconSet>
    </cfRule>
  </conditionalFormatting>
  <conditionalFormatting sqref="AH63"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AH64">
    <cfRule type="iconSet" priority="41">
      <iconSet iconSet="3Symbols2">
        <cfvo type="percent" val="0"/>
        <cfvo type="percent" val="33"/>
        <cfvo type="percent" val="67"/>
      </iconSet>
    </cfRule>
  </conditionalFormatting>
  <conditionalFormatting sqref="AH65">
    <cfRule type="iconSet" priority="40">
      <iconSet iconSet="3Symbols2">
        <cfvo type="percent" val="0"/>
        <cfvo type="percent" val="33"/>
        <cfvo type="percent" val="67"/>
      </iconSet>
    </cfRule>
  </conditionalFormatting>
  <conditionalFormatting sqref="AH66">
    <cfRule type="iconSet" priority="39">
      <iconSet iconSet="3Symbols2">
        <cfvo type="percent" val="0"/>
        <cfvo type="percent" val="33"/>
        <cfvo type="percent" val="67"/>
      </iconSet>
    </cfRule>
  </conditionalFormatting>
  <conditionalFormatting sqref="AH67">
    <cfRule type="iconSet" priority="38">
      <iconSet iconSet="3Symbols2">
        <cfvo type="percent" val="0"/>
        <cfvo type="percent" val="33"/>
        <cfvo type="percent" val="67"/>
      </iconSet>
    </cfRule>
  </conditionalFormatting>
  <conditionalFormatting sqref="AH68">
    <cfRule type="iconSet" priority="37">
      <iconSet iconSet="3Symbols2">
        <cfvo type="percent" val="0"/>
        <cfvo type="percent" val="33"/>
        <cfvo type="percent" val="67"/>
      </iconSet>
    </cfRule>
  </conditionalFormatting>
  <conditionalFormatting sqref="AH69">
    <cfRule type="iconSet" priority="36">
      <iconSet iconSet="3Symbols2">
        <cfvo type="percent" val="0"/>
        <cfvo type="percent" val="33"/>
        <cfvo type="percent" val="67"/>
      </iconSet>
    </cfRule>
  </conditionalFormatting>
  <conditionalFormatting sqref="AH70">
    <cfRule type="iconSet" priority="35">
      <iconSet iconSet="3Symbols2">
        <cfvo type="percent" val="0"/>
        <cfvo type="percent" val="33"/>
        <cfvo type="percent" val="67"/>
      </iconSet>
    </cfRule>
  </conditionalFormatting>
  <conditionalFormatting sqref="AH71">
    <cfRule type="iconSet" priority="34">
      <iconSet iconSet="3Symbols2">
        <cfvo type="percent" val="0"/>
        <cfvo type="percent" val="33"/>
        <cfvo type="percent" val="67"/>
      </iconSet>
    </cfRule>
  </conditionalFormatting>
  <conditionalFormatting sqref="AH72">
    <cfRule type="iconSet" priority="33">
      <iconSet iconSet="3Symbols2">
        <cfvo type="percent" val="0"/>
        <cfvo type="percent" val="33"/>
        <cfvo type="percent" val="67"/>
      </iconSet>
    </cfRule>
  </conditionalFormatting>
  <conditionalFormatting sqref="AH73">
    <cfRule type="iconSet" priority="32">
      <iconSet iconSet="3Symbols2">
        <cfvo type="percent" val="0"/>
        <cfvo type="percent" val="33"/>
        <cfvo type="percent" val="67"/>
      </iconSet>
    </cfRule>
  </conditionalFormatting>
  <conditionalFormatting sqref="AH74">
    <cfRule type="iconSet" priority="31">
      <iconSet iconSet="3Symbols2">
        <cfvo type="percent" val="0"/>
        <cfvo type="percent" val="33"/>
        <cfvo type="percent" val="67"/>
      </iconSet>
    </cfRule>
  </conditionalFormatting>
  <conditionalFormatting sqref="AH75">
    <cfRule type="iconSet" priority="30">
      <iconSet iconSet="3Symbols2">
        <cfvo type="percent" val="0"/>
        <cfvo type="percent" val="33"/>
        <cfvo type="percent" val="67"/>
      </iconSet>
    </cfRule>
  </conditionalFormatting>
  <conditionalFormatting sqref="AH76">
    <cfRule type="iconSet" priority="29">
      <iconSet iconSet="3Symbols2">
        <cfvo type="percent" val="0"/>
        <cfvo type="percent" val="33"/>
        <cfvo type="percent" val="67"/>
      </iconSet>
    </cfRule>
  </conditionalFormatting>
  <conditionalFormatting sqref="AH77"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AH78">
    <cfRule type="iconSet" priority="27">
      <iconSet iconSet="3Symbols2">
        <cfvo type="percent" val="0"/>
        <cfvo type="percent" val="33"/>
        <cfvo type="percent" val="67"/>
      </iconSet>
    </cfRule>
  </conditionalFormatting>
  <conditionalFormatting sqref="AH79">
    <cfRule type="iconSet" priority="26">
      <iconSet iconSet="3Symbols2">
        <cfvo type="percent" val="0"/>
        <cfvo type="percent" val="33"/>
        <cfvo type="percent" val="67"/>
      </iconSet>
    </cfRule>
  </conditionalFormatting>
  <conditionalFormatting sqref="AH80">
    <cfRule type="iconSet" priority="25">
      <iconSet iconSet="3Symbols2">
        <cfvo type="percent" val="0"/>
        <cfvo type="percent" val="33"/>
        <cfvo type="percent" val="67"/>
      </iconSet>
    </cfRule>
  </conditionalFormatting>
  <conditionalFormatting sqref="AH81">
    <cfRule type="iconSet" priority="24">
      <iconSet iconSet="3Symbols2">
        <cfvo type="percent" val="0"/>
        <cfvo type="percent" val="33"/>
        <cfvo type="percent" val="67"/>
      </iconSet>
    </cfRule>
  </conditionalFormatting>
  <conditionalFormatting sqref="AH82">
    <cfRule type="iconSet" priority="23">
      <iconSet iconSet="3Symbols2">
        <cfvo type="percent" val="0"/>
        <cfvo type="percent" val="33"/>
        <cfvo type="percent" val="67"/>
      </iconSet>
    </cfRule>
  </conditionalFormatting>
  <conditionalFormatting sqref="AH83">
    <cfRule type="iconSet" priority="22">
      <iconSet iconSet="3Symbols2">
        <cfvo type="percent" val="0"/>
        <cfvo type="percent" val="33"/>
        <cfvo type="percent" val="67"/>
      </iconSet>
    </cfRule>
  </conditionalFormatting>
  <conditionalFormatting sqref="AH84">
    <cfRule type="iconSet" priority="21">
      <iconSet iconSet="3Symbols2">
        <cfvo type="percent" val="0"/>
        <cfvo type="percent" val="33"/>
        <cfvo type="percent" val="67"/>
      </iconSet>
    </cfRule>
  </conditionalFormatting>
  <conditionalFormatting sqref="AH85">
    <cfRule type="iconSet" priority="20">
      <iconSet iconSet="3Symbols2">
        <cfvo type="percent" val="0"/>
        <cfvo type="percent" val="33"/>
        <cfvo type="percent" val="67"/>
      </iconSet>
    </cfRule>
  </conditionalFormatting>
  <conditionalFormatting sqref="AH86">
    <cfRule type="iconSet" priority="19">
      <iconSet iconSet="3Symbols2">
        <cfvo type="percent" val="0"/>
        <cfvo type="percent" val="33"/>
        <cfvo type="percent" val="67"/>
      </iconSet>
    </cfRule>
  </conditionalFormatting>
  <conditionalFormatting sqref="AH87">
    <cfRule type="iconSet" priority="18">
      <iconSet iconSet="3Symbols2">
        <cfvo type="percent" val="0"/>
        <cfvo type="percent" val="33"/>
        <cfvo type="percent" val="67"/>
      </iconSet>
    </cfRule>
  </conditionalFormatting>
  <conditionalFormatting sqref="AH88">
    <cfRule type="iconSet" priority="17">
      <iconSet iconSet="3Symbols2">
        <cfvo type="percent" val="0"/>
        <cfvo type="percent" val="33"/>
        <cfvo type="percent" val="67"/>
      </iconSet>
    </cfRule>
  </conditionalFormatting>
  <conditionalFormatting sqref="AH89">
    <cfRule type="iconSet" priority="16">
      <iconSet iconSet="3Symbols2">
        <cfvo type="percent" val="0"/>
        <cfvo type="percent" val="33"/>
        <cfvo type="percent" val="67"/>
      </iconSet>
    </cfRule>
  </conditionalFormatting>
  <conditionalFormatting sqref="AH90">
    <cfRule type="iconSet" priority="15">
      <iconSet iconSet="3Symbols2">
        <cfvo type="percent" val="0"/>
        <cfvo type="percent" val="33"/>
        <cfvo type="percent" val="67"/>
      </iconSet>
    </cfRule>
  </conditionalFormatting>
  <conditionalFormatting sqref="AH91"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AH92">
    <cfRule type="iconSet" priority="13">
      <iconSet iconSet="3Symbols2">
        <cfvo type="percent" val="0"/>
        <cfvo type="percent" val="33"/>
        <cfvo type="percent" val="67"/>
      </iconSet>
    </cfRule>
  </conditionalFormatting>
  <conditionalFormatting sqref="AH93">
    <cfRule type="iconSet" priority="12">
      <iconSet iconSet="3Symbols2">
        <cfvo type="percent" val="0"/>
        <cfvo type="percent" val="33"/>
        <cfvo type="percent" val="67"/>
      </iconSet>
    </cfRule>
  </conditionalFormatting>
  <conditionalFormatting sqref="AH94">
    <cfRule type="iconSet" priority="11">
      <iconSet iconSet="3Symbols2">
        <cfvo type="percent" val="0"/>
        <cfvo type="percent" val="33"/>
        <cfvo type="percent" val="67"/>
      </iconSet>
    </cfRule>
  </conditionalFormatting>
  <conditionalFormatting sqref="AH95"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AH96">
    <cfRule type="iconSet" priority="9">
      <iconSet iconSet="3Symbols2">
        <cfvo type="percent" val="0"/>
        <cfvo type="percent" val="33"/>
        <cfvo type="percent" val="67"/>
      </iconSet>
    </cfRule>
  </conditionalFormatting>
  <conditionalFormatting sqref="AH97">
    <cfRule type="iconSet" priority="8">
      <iconSet iconSet="3Symbols2">
        <cfvo type="percent" val="0"/>
        <cfvo type="percent" val="33"/>
        <cfvo type="percent" val="67"/>
      </iconSet>
    </cfRule>
  </conditionalFormatting>
  <conditionalFormatting sqref="AH98">
    <cfRule type="iconSet" priority="7">
      <iconSet iconSet="3Symbols2">
        <cfvo type="percent" val="0"/>
        <cfvo type="percent" val="33"/>
        <cfvo type="percent" val="67"/>
      </iconSet>
    </cfRule>
  </conditionalFormatting>
  <conditionalFormatting sqref="AH99">
    <cfRule type="iconSet" priority="6">
      <iconSet iconSet="3Symbols2">
        <cfvo type="percent" val="0"/>
        <cfvo type="percent" val="33"/>
        <cfvo type="percent" val="67"/>
      </iconSet>
    </cfRule>
  </conditionalFormatting>
  <conditionalFormatting sqref="AH100">
    <cfRule type="iconSet" priority="5">
      <iconSet iconSet="3Symbols2">
        <cfvo type="percent" val="0"/>
        <cfvo type="percent" val="33"/>
        <cfvo type="percent" val="67"/>
      </iconSet>
    </cfRule>
  </conditionalFormatting>
  <conditionalFormatting sqref="AH101"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AH102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AH103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AH104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Erhebung Figuren, BWT, FT</vt:lpstr>
      <vt:lpstr>bereinigt um Kernpersonal</vt:lpstr>
      <vt:lpstr>bereinigt nach Jahren</vt:lpstr>
      <vt:lpstr>bereinigt nach Phasen</vt:lpstr>
      <vt:lpstr>bereinigt nach Autor_innen</vt:lpstr>
      <vt:lpstr>Autorinnen nach Erscheinungsort</vt:lpstr>
      <vt:lpstr>Autoren nach Erscheinungsort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schuh</dc:creator>
  <cp:lastModifiedBy>Höhn Claudia</cp:lastModifiedBy>
  <dcterms:created xsi:type="dcterms:W3CDTF">2023-09-29T08:58:08Z</dcterms:created>
  <dcterms:modified xsi:type="dcterms:W3CDTF">2025-06-05T09:53:05Z</dcterms:modified>
</cp:coreProperties>
</file>